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✔005-V-Gestión de la producción I\09-Clase\00 Virtual\"/>
    </mc:Choice>
  </mc:AlternateContent>
  <xr:revisionPtr revIDLastSave="0" documentId="13_ncr:1_{9D372AD9-944D-4977-8945-86E20F1A58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a Prod" sheetId="1" r:id="rId1"/>
    <sheet name="Calculo MP" sheetId="3" r:id="rId2"/>
    <sheet name="MRP" sheetId="4" r:id="rId3"/>
  </sheets>
  <calcPr calcId="191029"/>
</workbook>
</file>

<file path=xl/calcChain.xml><?xml version="1.0" encoding="utf-8"?>
<calcChain xmlns="http://schemas.openxmlformats.org/spreadsheetml/2006/main">
  <c r="H3" i="4" l="1"/>
  <c r="I7" i="4"/>
  <c r="I8" i="4"/>
  <c r="I9" i="4"/>
  <c r="I10" i="4"/>
  <c r="I11" i="4"/>
  <c r="I12" i="4"/>
  <c r="I13" i="4"/>
  <c r="I14" i="4"/>
  <c r="I6" i="4"/>
  <c r="I3" i="4" l="1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F12" i="3" l="1"/>
  <c r="F11" i="3"/>
  <c r="G11" i="3" s="1"/>
  <c r="H11" i="3" s="1"/>
  <c r="F7" i="3"/>
  <c r="G7" i="3" s="1"/>
  <c r="H7" i="3" s="1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F25" i="1"/>
  <c r="I22" i="1"/>
  <c r="I21" i="1"/>
  <c r="H23" i="1"/>
  <c r="F28" i="3" s="1"/>
  <c r="G28" i="3" s="1"/>
  <c r="H28" i="3" s="1"/>
  <c r="H22" i="1"/>
  <c r="F27" i="3" s="1"/>
  <c r="H21" i="1"/>
  <c r="F26" i="3" s="1"/>
  <c r="H20" i="1"/>
  <c r="F25" i="3" s="1"/>
  <c r="H19" i="1"/>
  <c r="F24" i="3" s="1"/>
  <c r="G24" i="3" s="1"/>
  <c r="H24" i="3" s="1"/>
  <c r="H18" i="1"/>
  <c r="F23" i="3" s="1"/>
  <c r="G23" i="1"/>
  <c r="G22" i="1"/>
  <c r="G27" i="3" s="1"/>
  <c r="H27" i="3" s="1"/>
  <c r="G21" i="1"/>
  <c r="G20" i="1"/>
  <c r="G19" i="1"/>
  <c r="G18" i="1"/>
  <c r="G23" i="3" s="1"/>
  <c r="I6" i="1"/>
  <c r="I14" i="1" s="1"/>
  <c r="I12" i="1"/>
  <c r="I11" i="1"/>
  <c r="I10" i="1"/>
  <c r="I9" i="1"/>
  <c r="I8" i="1"/>
  <c r="I7" i="1"/>
  <c r="H8" i="1"/>
  <c r="F9" i="3" s="1"/>
  <c r="H7" i="1"/>
  <c r="F8" i="3" s="1"/>
  <c r="G8" i="3" s="1"/>
  <c r="H8" i="3" s="1"/>
  <c r="H9" i="1"/>
  <c r="F10" i="3" s="1"/>
  <c r="G10" i="3" s="1"/>
  <c r="H10" i="3" s="1"/>
  <c r="H10" i="1"/>
  <c r="H11" i="1"/>
  <c r="H12" i="1"/>
  <c r="F13" i="3" s="1"/>
  <c r="G13" i="3" s="1"/>
  <c r="H13" i="3" s="1"/>
  <c r="H6" i="1"/>
  <c r="F14" i="1"/>
  <c r="G12" i="1"/>
  <c r="G11" i="1"/>
  <c r="G10" i="1"/>
  <c r="G9" i="1"/>
  <c r="G8" i="1"/>
  <c r="G7" i="1"/>
  <c r="G6" i="1"/>
  <c r="G9" i="3" l="1"/>
  <c r="H9" i="3" s="1"/>
  <c r="G12" i="3"/>
  <c r="H12" i="3" s="1"/>
  <c r="G26" i="3"/>
  <c r="H26" i="3" s="1"/>
  <c r="I23" i="1"/>
  <c r="G14" i="1"/>
  <c r="G25" i="3"/>
  <c r="H25" i="3" s="1"/>
  <c r="G25" i="1"/>
  <c r="I18" i="1"/>
  <c r="I19" i="1"/>
  <c r="E8" i="4"/>
  <c r="K8" i="4" s="1"/>
  <c r="L8" i="4" s="1"/>
  <c r="E10" i="4"/>
  <c r="K10" i="4" s="1"/>
  <c r="L10" i="4" s="1"/>
  <c r="E7" i="4"/>
  <c r="K7" i="4" s="1"/>
  <c r="L7" i="4" s="1"/>
  <c r="E14" i="4"/>
  <c r="K14" i="4" s="1"/>
  <c r="L14" i="4" s="1"/>
  <c r="E6" i="4"/>
  <c r="E13" i="4"/>
  <c r="K13" i="4" s="1"/>
  <c r="L13" i="4" s="1"/>
  <c r="E12" i="4"/>
  <c r="K12" i="4" s="1"/>
  <c r="L12" i="4" s="1"/>
  <c r="E11" i="4"/>
  <c r="K11" i="4" s="1"/>
  <c r="L11" i="4" s="1"/>
  <c r="E9" i="4"/>
  <c r="K9" i="4" s="1"/>
  <c r="L9" i="4" s="1"/>
  <c r="I20" i="1"/>
  <c r="G30" i="3"/>
  <c r="H23" i="3"/>
  <c r="H30" i="3" s="1"/>
  <c r="H15" i="3"/>
  <c r="G15" i="3"/>
  <c r="I25" i="1" l="1"/>
  <c r="K6" i="4"/>
  <c r="E3" i="4"/>
  <c r="K3" i="4" l="1"/>
  <c r="L6" i="4"/>
  <c r="N5" i="4" l="1"/>
  <c r="O5" i="4"/>
</calcChain>
</file>

<file path=xl/sharedStrings.xml><?xml version="1.0" encoding="utf-8"?>
<sst xmlns="http://schemas.openxmlformats.org/spreadsheetml/2006/main" count="123" uniqueCount="50">
  <si>
    <t>Materia prima / Insumo</t>
  </si>
  <si>
    <t>Und/Med</t>
  </si>
  <si>
    <t>Cant./Lote</t>
  </si>
  <si>
    <t>Lote Base</t>
  </si>
  <si>
    <t>Id</t>
  </si>
  <si>
    <t>Valores por lote Base</t>
  </si>
  <si>
    <t>Costo/Lote</t>
  </si>
  <si>
    <t>Cod</t>
  </si>
  <si>
    <t>Calculo lote a producir</t>
  </si>
  <si>
    <t>CALCULO DE MATERIALES X LOTE</t>
  </si>
  <si>
    <t>FICHA TECNICA DEL PRODUCTO</t>
  </si>
  <si>
    <t>% Rechazo materiales</t>
  </si>
  <si>
    <t>% Incremento costo</t>
  </si>
  <si>
    <t>Costo/Und</t>
  </si>
  <si>
    <t>M  R  P MATERIAS PRIMAS</t>
  </si>
  <si>
    <t>SOLICITUD DE MATERIALES MRP</t>
  </si>
  <si>
    <t>Cód. MP</t>
  </si>
  <si>
    <t>Demanda</t>
  </si>
  <si>
    <t>Diferencia</t>
  </si>
  <si>
    <t>Estado</t>
  </si>
  <si>
    <t>Pedido/Demanda</t>
  </si>
  <si>
    <t>Cant./Deman.</t>
  </si>
  <si>
    <t>Costo/Deman.</t>
  </si>
  <si>
    <t>Valores por porción</t>
  </si>
  <si>
    <t>Cant./porción</t>
  </si>
  <si>
    <t>Costo/porción</t>
  </si>
  <si>
    <t>ESTADO DEL INVENTARIO</t>
  </si>
  <si>
    <t>VALIDACION</t>
  </si>
  <si>
    <t>Prom/Dia</t>
  </si>
  <si>
    <t>Saldo/Inv/und</t>
  </si>
  <si>
    <t>Saldo/Inv/dias</t>
  </si>
  <si>
    <t>HARINA DE TRIGO</t>
  </si>
  <si>
    <t>Kilos</t>
  </si>
  <si>
    <t>LEVADURA</t>
  </si>
  <si>
    <t>Gramos</t>
  </si>
  <si>
    <t>HUEVO</t>
  </si>
  <si>
    <t>Unidad</t>
  </si>
  <si>
    <t>LECHE</t>
  </si>
  <si>
    <t>Litros</t>
  </si>
  <si>
    <t>CHOCOLATE</t>
  </si>
  <si>
    <t>SAL</t>
  </si>
  <si>
    <t>AZÚCAR</t>
  </si>
  <si>
    <t>QUESO</t>
  </si>
  <si>
    <t>POLVO DE HORNEAR</t>
  </si>
  <si>
    <t>PAN CHOCOLATE</t>
  </si>
  <si>
    <t>PAN DE QUESO</t>
  </si>
  <si>
    <t>X</t>
  </si>
  <si>
    <t>x</t>
  </si>
  <si>
    <t>Suficiente</t>
  </si>
  <si>
    <t>Insuficiente!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</si>
</sst>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\ &quot;$&quot;"/>
    <numFmt numFmtId="166" formatCode="#,##0.00\ &quot;$&quot;"/>
    <numFmt numFmtId="167" formatCode="&quot;$&quot;#,##0.00"/>
    <numFmt numFmtId="168" formatCode="0.0%"/>
    <numFmt numFmtId="169" formatCode="#,##0.0"/>
    <numFmt numFmtId="170" formatCode="#,##0.0\ &quot;$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8F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167" fontId="2" fillId="2" borderId="0" xfId="0" applyNumberFormat="1" applyFont="1" applyFill="1"/>
    <xf numFmtId="0" fontId="3" fillId="2" borderId="0" xfId="0" applyFont="1" applyFill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164" fontId="3" fillId="2" borderId="3" xfId="0" applyNumberFormat="1" applyFont="1" applyFill="1" applyBorder="1"/>
    <xf numFmtId="165" fontId="3" fillId="2" borderId="3" xfId="0" applyNumberFormat="1" applyFont="1" applyFill="1" applyBorder="1"/>
    <xf numFmtId="170" fontId="3" fillId="2" borderId="3" xfId="0" applyNumberFormat="1" applyFont="1" applyFill="1" applyBorder="1"/>
    <xf numFmtId="4" fontId="3" fillId="2" borderId="3" xfId="0" applyNumberFormat="1" applyFont="1" applyFill="1" applyBorder="1"/>
    <xf numFmtId="166" fontId="3" fillId="2" borderId="3" xfId="0" applyNumberFormat="1" applyFont="1" applyFill="1" applyBorder="1"/>
    <xf numFmtId="167" fontId="3" fillId="2" borderId="0" xfId="0" applyNumberFormat="1" applyFont="1" applyFill="1"/>
    <xf numFmtId="0" fontId="3" fillId="2" borderId="1" xfId="0" applyFont="1" applyFill="1" applyBorder="1"/>
    <xf numFmtId="164" fontId="3" fillId="2" borderId="1" xfId="0" applyNumberFormat="1" applyFont="1" applyFill="1" applyBorder="1"/>
    <xf numFmtId="3" fontId="3" fillId="2" borderId="1" xfId="0" applyNumberFormat="1" applyFont="1" applyFill="1" applyBorder="1"/>
    <xf numFmtId="165" fontId="3" fillId="2" borderId="11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169" fontId="2" fillId="2" borderId="3" xfId="0" applyNumberFormat="1" applyFont="1" applyFill="1" applyBorder="1"/>
    <xf numFmtId="165" fontId="2" fillId="2" borderId="3" xfId="0" applyNumberFormat="1" applyFont="1" applyFill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3" fontId="2" fillId="2" borderId="1" xfId="0" applyNumberFormat="1" applyFont="1" applyFill="1" applyBorder="1"/>
    <xf numFmtId="169" fontId="2" fillId="2" borderId="1" xfId="0" applyNumberFormat="1" applyFont="1" applyFill="1" applyBorder="1"/>
    <xf numFmtId="165" fontId="2" fillId="2" borderId="0" xfId="0" applyNumberFormat="1" applyFont="1" applyFill="1"/>
    <xf numFmtId="165" fontId="2" fillId="2" borderId="2" xfId="0" applyNumberFormat="1" applyFont="1" applyFill="1" applyBorder="1"/>
    <xf numFmtId="0" fontId="4" fillId="0" borderId="1" xfId="0" applyFont="1" applyBorder="1" applyAlignment="1">
      <alignment horizontal="left"/>
    </xf>
    <xf numFmtId="169" fontId="4" fillId="0" borderId="1" xfId="0" applyNumberFormat="1" applyFont="1" applyBorder="1" applyAlignment="1">
      <alignment horizontal="right"/>
    </xf>
    <xf numFmtId="164" fontId="0" fillId="0" borderId="0" xfId="0" applyNumberFormat="1"/>
    <xf numFmtId="164" fontId="4" fillId="0" borderId="1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left"/>
    </xf>
    <xf numFmtId="0" fontId="2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9" fontId="0" fillId="0" borderId="0" xfId="0" applyNumberFormat="1"/>
    <xf numFmtId="0" fontId="4" fillId="0" borderId="1" xfId="0" applyFont="1" applyBorder="1" applyAlignment="1">
      <alignment horizontal="right"/>
    </xf>
    <xf numFmtId="0" fontId="3" fillId="3" borderId="8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166" fontId="3" fillId="6" borderId="2" xfId="0" applyNumberFormat="1" applyFont="1" applyFill="1" applyBorder="1"/>
    <xf numFmtId="166" fontId="3" fillId="7" borderId="2" xfId="0" applyNumberFormat="1" applyFont="1" applyFill="1" applyBorder="1"/>
    <xf numFmtId="0" fontId="3" fillId="8" borderId="1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166" fontId="6" fillId="10" borderId="2" xfId="0" applyNumberFormat="1" applyFont="1" applyFill="1" applyBorder="1"/>
    <xf numFmtId="168" fontId="3" fillId="6" borderId="1" xfId="1" applyNumberFormat="1" applyFont="1" applyFill="1" applyBorder="1"/>
    <xf numFmtId="168" fontId="3" fillId="12" borderId="1" xfId="1" applyNumberFormat="1" applyFont="1" applyFill="1" applyBorder="1"/>
    <xf numFmtId="0" fontId="3" fillId="7" borderId="1" xfId="0" applyFont="1" applyFill="1" applyBorder="1"/>
    <xf numFmtId="0" fontId="2" fillId="13" borderId="6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166" fontId="8" fillId="17" borderId="2" xfId="0" applyNumberFormat="1" applyFont="1" applyFill="1" applyBorder="1"/>
    <xf numFmtId="165" fontId="2" fillId="9" borderId="3" xfId="0" applyNumberFormat="1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169" fontId="2" fillId="2" borderId="0" xfId="0" applyNumberFormat="1" applyFont="1" applyFill="1"/>
    <xf numFmtId="165" fontId="9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/>
    <xf numFmtId="169" fontId="0" fillId="0" borderId="3" xfId="0" applyNumberFormat="1" applyBorder="1"/>
    <xf numFmtId="165" fontId="0" fillId="0" borderId="3" xfId="0" applyNumberFormat="1" applyBorder="1"/>
    <xf numFmtId="0" fontId="0" fillId="0" borderId="1" xfId="0" applyBorder="1"/>
    <xf numFmtId="0" fontId="2" fillId="3" borderId="6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4" fillId="21" borderId="3" xfId="0" applyFont="1" applyFill="1" applyBorder="1" applyAlignment="1">
      <alignment horizontal="center"/>
    </xf>
    <xf numFmtId="169" fontId="9" fillId="22" borderId="2" xfId="0" applyNumberFormat="1" applyFont="1" applyFill="1" applyBorder="1"/>
    <xf numFmtId="0" fontId="4" fillId="23" borderId="1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3" fillId="27" borderId="3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9" fontId="0" fillId="0" borderId="0" xfId="1" applyFont="1"/>
    <xf numFmtId="9" fontId="0" fillId="0" borderId="1" xfId="1" applyFont="1" applyBorder="1"/>
    <xf numFmtId="167" fontId="0" fillId="0" borderId="0" xfId="0" applyNumberFormat="1"/>
    <xf numFmtId="0" fontId="7" fillId="11" borderId="6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left"/>
    </xf>
    <xf numFmtId="0" fontId="2" fillId="14" borderId="9" xfId="0" applyFont="1" applyFill="1" applyBorder="1" applyAlignment="1">
      <alignment horizontal="left"/>
    </xf>
    <xf numFmtId="0" fontId="5" fillId="19" borderId="8" xfId="0" applyFont="1" applyFill="1" applyBorder="1" applyAlignment="1">
      <alignment horizontal="center" vertical="top"/>
    </xf>
    <xf numFmtId="0" fontId="5" fillId="19" borderId="9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horizontal="center" vertical="top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7" fillId="26" borderId="8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5">
    <dxf>
      <fill>
        <gradientFill degree="90">
          <stop position="0">
            <color theme="0" tint="-0.1490218817712943"/>
          </stop>
          <stop position="0.5">
            <color rgb="FF33CC33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0" tint="-0.25098422193060094"/>
          </stop>
          <stop position="0.5">
            <color rgb="FFFF6699"/>
          </stop>
          <stop position="1">
            <color theme="0" tint="-0.25098422193060094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99"/>
      <color rgb="FF33CC33"/>
      <color rgb="FFFF8F43"/>
      <color rgb="FF00FFFF"/>
      <color rgb="FF00FF00"/>
      <color rgb="FFA365D1"/>
      <color rgb="FF006666"/>
      <color rgb="FFFF0066"/>
      <color rgb="FFFF714F"/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22987183804702"/>
          <c:y val="4.2128942746469257E-2"/>
          <c:w val="0.71747056468779191"/>
          <c:h val="0.905556936747640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CC3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60-4F2D-B160-35180C1A45CB}"/>
              </c:ext>
            </c:extLst>
          </c:dPt>
          <c:dPt>
            <c:idx val="1"/>
            <c:bubble3D val="0"/>
            <c:spPr>
              <a:solidFill>
                <a:srgbClr val="FF66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460-4F2D-B160-35180C1A45CB}"/>
              </c:ext>
            </c:extLst>
          </c:dPt>
          <c:dLbls>
            <c:dLbl>
              <c:idx val="0"/>
              <c:layout>
                <c:manualLayout>
                  <c:x val="1.8992686444824276E-2"/>
                  <c:y val="-0.27087119359055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0-4F2D-B160-35180C1A45CB}"/>
                </c:ext>
              </c:extLst>
            </c:dLbl>
            <c:dLbl>
              <c:idx val="1"/>
              <c:layout>
                <c:manualLayout>
                  <c:x val="-3.4496025518017018E-2"/>
                  <c:y val="0.24085780048279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60-4F2D-B160-35180C1A45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MRP!$N$5:$O$5</c:f>
              <c:numCache>
                <c:formatCode>0%</c:formatCode>
                <c:ptCount val="2"/>
                <c:pt idx="0">
                  <c:v>0.44444444444444442</c:v>
                </c:pt>
                <c:pt idx="1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0-4F2D-B160-35180C1A4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127723</xdr:colOff>
      <xdr:row>5</xdr:row>
      <xdr:rowOff>43296</xdr:rowOff>
    </xdr:from>
    <xdr:to>
      <xdr:col>15</xdr:col>
      <xdr:colOff>43297</xdr:colOff>
      <xdr:row>10</xdr:row>
      <xdr:rowOff>56285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F67F409-3182-4E4D-A4E3-CD0B0DCD0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8"/>
  <sheetViews>
    <sheetView showGridLines="0" tabSelected="1" zoomScale="115" zoomScaleNormal="115" workbookViewId="0"/>
  </sheetViews>
  <sheetFormatPr baseColWidth="10" defaultRowHeight="15" x14ac:dyDescent="0.25"/>
  <cols>
    <col min="1" max="1" width="3" customWidth="1"/>
    <col min="2" max="2" width="6.7109375" customWidth="1"/>
    <col min="3" max="3" width="29.140625" bestFit="1" customWidth="1"/>
    <col min="4" max="4" width="10.140625" bestFit="1" customWidth="1"/>
    <col min="6" max="6" width="13.5703125" bestFit="1" customWidth="1"/>
    <col min="7" max="7" width="13.42578125" customWidth="1"/>
    <col min="8" max="8" width="14.5703125" bestFit="1" customWidth="1"/>
    <col min="9" max="9" width="15.28515625" bestFit="1" customWidth="1"/>
    <col min="11" max="11" width="11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</row>
    <row r="2" spans="2:14" ht="20.25" customHeight="1" x14ac:dyDescent="0.25">
      <c r="B2" s="91" t="s">
        <v>10</v>
      </c>
      <c r="C2" s="92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2:14" ht="10.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2:14" ht="19.5" customHeight="1" thickBot="1" x14ac:dyDescent="0.3">
      <c r="B4" s="47"/>
      <c r="C4" s="48" t="s">
        <v>44</v>
      </c>
      <c r="D4" s="93" t="s">
        <v>5</v>
      </c>
      <c r="E4" s="94"/>
      <c r="F4" s="94"/>
      <c r="G4" s="95"/>
      <c r="H4" s="96" t="s">
        <v>23</v>
      </c>
      <c r="I4" s="97"/>
      <c r="J4" s="22" t="s">
        <v>3</v>
      </c>
      <c r="K4" s="49">
        <v>90</v>
      </c>
      <c r="L4" s="4"/>
      <c r="M4" s="5"/>
      <c r="N4" s="1"/>
    </row>
    <row r="5" spans="2:14" ht="15.75" thickBot="1" x14ac:dyDescent="0.3">
      <c r="B5" s="23" t="s">
        <v>7</v>
      </c>
      <c r="C5" s="23" t="s">
        <v>0</v>
      </c>
      <c r="D5" s="24" t="s">
        <v>1</v>
      </c>
      <c r="E5" s="53" t="s">
        <v>2</v>
      </c>
      <c r="F5" s="54" t="s">
        <v>6</v>
      </c>
      <c r="G5" s="24" t="s">
        <v>13</v>
      </c>
      <c r="H5" s="52" t="s">
        <v>24</v>
      </c>
      <c r="I5" s="55" t="s">
        <v>25</v>
      </c>
      <c r="J5" s="3"/>
      <c r="K5" s="3"/>
      <c r="L5" s="3"/>
      <c r="M5" s="6"/>
      <c r="N5" s="1"/>
    </row>
    <row r="6" spans="2:14" x14ac:dyDescent="0.25">
      <c r="B6" s="7">
        <v>10</v>
      </c>
      <c r="C6" s="8" t="s">
        <v>31</v>
      </c>
      <c r="D6" s="8" t="s">
        <v>32</v>
      </c>
      <c r="E6" s="9">
        <v>18</v>
      </c>
      <c r="F6" s="10">
        <v>27000</v>
      </c>
      <c r="G6" s="11">
        <f>F6/E6</f>
        <v>1500</v>
      </c>
      <c r="H6" s="12">
        <f>E6/$K$4</f>
        <v>0.2</v>
      </c>
      <c r="I6" s="13">
        <f>F6/$K$4</f>
        <v>300</v>
      </c>
      <c r="J6" s="14"/>
      <c r="K6" s="14"/>
      <c r="L6" s="3"/>
      <c r="M6" s="6"/>
      <c r="N6" s="1"/>
    </row>
    <row r="7" spans="2:14" x14ac:dyDescent="0.25">
      <c r="B7" s="7">
        <v>15</v>
      </c>
      <c r="C7" s="15" t="s">
        <v>33</v>
      </c>
      <c r="D7" s="8" t="s">
        <v>34</v>
      </c>
      <c r="E7" s="16">
        <v>500</v>
      </c>
      <c r="F7" s="10">
        <v>7800</v>
      </c>
      <c r="G7" s="11">
        <f t="shared" ref="G7:G12" si="0">F7/E7</f>
        <v>15.6</v>
      </c>
      <c r="H7" s="12">
        <f t="shared" ref="H7:H12" si="1">E7/$K$4</f>
        <v>5.5555555555555554</v>
      </c>
      <c r="I7" s="13">
        <f t="shared" ref="I7:I12" si="2">F7/$K$4</f>
        <v>86.666666666666671</v>
      </c>
      <c r="J7" s="14"/>
      <c r="K7" s="3"/>
      <c r="L7" s="3"/>
      <c r="M7" s="6"/>
      <c r="N7" s="1"/>
    </row>
    <row r="8" spans="2:14" x14ac:dyDescent="0.25">
      <c r="B8" s="7">
        <v>18</v>
      </c>
      <c r="C8" s="15" t="s">
        <v>35</v>
      </c>
      <c r="D8" s="8" t="s">
        <v>36</v>
      </c>
      <c r="E8" s="16">
        <v>25</v>
      </c>
      <c r="F8" s="10">
        <v>30000</v>
      </c>
      <c r="G8" s="11">
        <f t="shared" si="0"/>
        <v>1200</v>
      </c>
      <c r="H8" s="12">
        <f>E8/$K$4</f>
        <v>0.27777777777777779</v>
      </c>
      <c r="I8" s="13">
        <f t="shared" si="2"/>
        <v>333.33333333333331</v>
      </c>
      <c r="J8" s="14"/>
      <c r="K8" s="3"/>
      <c r="L8" s="3"/>
      <c r="M8" s="6"/>
      <c r="N8" s="1"/>
    </row>
    <row r="9" spans="2:14" x14ac:dyDescent="0.25">
      <c r="B9" s="7">
        <v>22</v>
      </c>
      <c r="C9" s="15" t="s">
        <v>37</v>
      </c>
      <c r="D9" s="8" t="s">
        <v>38</v>
      </c>
      <c r="E9" s="16">
        <v>5</v>
      </c>
      <c r="F9" s="10">
        <v>10500</v>
      </c>
      <c r="G9" s="11">
        <f t="shared" si="0"/>
        <v>2100</v>
      </c>
      <c r="H9" s="12">
        <f t="shared" si="1"/>
        <v>5.5555555555555552E-2</v>
      </c>
      <c r="I9" s="13">
        <f t="shared" si="2"/>
        <v>116.66666666666667</v>
      </c>
      <c r="J9" s="14"/>
      <c r="K9" s="3"/>
      <c r="L9" s="3"/>
      <c r="M9" s="6"/>
      <c r="N9" s="1"/>
    </row>
    <row r="10" spans="2:14" x14ac:dyDescent="0.25">
      <c r="B10" s="7">
        <v>17</v>
      </c>
      <c r="C10" s="15" t="s">
        <v>39</v>
      </c>
      <c r="D10" s="8" t="s">
        <v>32</v>
      </c>
      <c r="E10" s="16">
        <v>3.5</v>
      </c>
      <c r="F10" s="10">
        <v>27965</v>
      </c>
      <c r="G10" s="11">
        <f t="shared" si="0"/>
        <v>7990</v>
      </c>
      <c r="H10" s="12">
        <f t="shared" si="1"/>
        <v>3.888888888888889E-2</v>
      </c>
      <c r="I10" s="13">
        <f t="shared" si="2"/>
        <v>310.72222222222223</v>
      </c>
      <c r="J10" s="14"/>
      <c r="K10" s="3"/>
      <c r="L10" s="3"/>
      <c r="M10" s="6"/>
      <c r="N10" s="1"/>
    </row>
    <row r="11" spans="2:14" x14ac:dyDescent="0.25">
      <c r="B11" s="7">
        <v>11</v>
      </c>
      <c r="C11" s="15" t="s">
        <v>40</v>
      </c>
      <c r="D11" s="15" t="s">
        <v>34</v>
      </c>
      <c r="E11" s="16">
        <v>250</v>
      </c>
      <c r="F11" s="10">
        <v>1200</v>
      </c>
      <c r="G11" s="11">
        <f t="shared" si="0"/>
        <v>4.8</v>
      </c>
      <c r="H11" s="12">
        <f t="shared" si="1"/>
        <v>2.7777777777777777</v>
      </c>
      <c r="I11" s="13">
        <f t="shared" si="2"/>
        <v>13.333333333333334</v>
      </c>
      <c r="J11" s="14"/>
      <c r="K11" s="3"/>
      <c r="L11" s="3"/>
      <c r="M11" s="6"/>
      <c r="N11" s="1"/>
    </row>
    <row r="12" spans="2:14" x14ac:dyDescent="0.25">
      <c r="B12" s="7">
        <v>12</v>
      </c>
      <c r="C12" s="15" t="s">
        <v>41</v>
      </c>
      <c r="D12" s="15" t="s">
        <v>34</v>
      </c>
      <c r="E12" s="16">
        <v>900</v>
      </c>
      <c r="F12" s="10">
        <v>3000</v>
      </c>
      <c r="G12" s="11">
        <f t="shared" si="0"/>
        <v>3.3333333333333335</v>
      </c>
      <c r="H12" s="12">
        <f t="shared" si="1"/>
        <v>10</v>
      </c>
      <c r="I12" s="13">
        <f t="shared" si="2"/>
        <v>33.333333333333336</v>
      </c>
      <c r="J12" s="14"/>
      <c r="K12" s="3"/>
      <c r="L12" s="3"/>
      <c r="M12" s="6"/>
      <c r="N12" s="1"/>
    </row>
    <row r="13" spans="2:14" ht="15.75" thickBot="1" x14ac:dyDescent="0.3">
      <c r="B13" s="17"/>
      <c r="C13" s="15"/>
      <c r="D13" s="15"/>
      <c r="E13" s="15"/>
      <c r="F13" s="18"/>
      <c r="G13" s="11"/>
      <c r="H13" s="12"/>
      <c r="I13" s="13"/>
      <c r="J13" s="3"/>
      <c r="K13" s="3"/>
      <c r="L13" s="3"/>
      <c r="M13" s="6"/>
      <c r="N13" s="1"/>
    </row>
    <row r="14" spans="2:14" ht="15.75" thickBot="1" x14ac:dyDescent="0.3">
      <c r="B14" s="21"/>
      <c r="C14" s="3"/>
      <c r="D14" s="3"/>
      <c r="E14" s="3"/>
      <c r="F14" s="51">
        <f>SUM(F6:F13)</f>
        <v>107465</v>
      </c>
      <c r="G14" s="50">
        <f>SUM(G6:G13)</f>
        <v>12813.733333333334</v>
      </c>
      <c r="H14" s="3"/>
      <c r="I14" s="56">
        <f>SUM(I6:I13)</f>
        <v>1194.0555555555554</v>
      </c>
      <c r="J14" s="19"/>
      <c r="K14" s="19"/>
      <c r="L14" s="19"/>
      <c r="M14" s="20"/>
      <c r="N14" s="1"/>
    </row>
    <row r="15" spans="2:14" ht="9.75" customHeight="1" thickBot="1" x14ac:dyDescent="0.3">
      <c r="B15" s="3"/>
      <c r="C15" s="3"/>
      <c r="D15" s="3"/>
      <c r="E15" s="3"/>
      <c r="F15" s="3"/>
      <c r="G15" s="3"/>
      <c r="H15" s="3"/>
      <c r="I15" s="21"/>
      <c r="J15" s="3"/>
      <c r="K15" s="3"/>
      <c r="L15" s="3"/>
      <c r="M15" s="3"/>
      <c r="N15" s="1"/>
    </row>
    <row r="16" spans="2:14" ht="19.5" customHeight="1" thickBot="1" x14ac:dyDescent="0.3">
      <c r="B16" s="47"/>
      <c r="C16" s="48" t="s">
        <v>45</v>
      </c>
      <c r="D16" s="93" t="s">
        <v>5</v>
      </c>
      <c r="E16" s="94"/>
      <c r="F16" s="94"/>
      <c r="G16" s="95"/>
      <c r="H16" s="96" t="s">
        <v>23</v>
      </c>
      <c r="I16" s="97"/>
      <c r="J16" s="22" t="s">
        <v>3</v>
      </c>
      <c r="K16" s="49">
        <v>200</v>
      </c>
      <c r="L16" s="4"/>
      <c r="M16" s="5"/>
      <c r="N16" s="1"/>
    </row>
    <row r="17" spans="2:14" ht="15.75" thickBot="1" x14ac:dyDescent="0.3">
      <c r="B17" s="23" t="s">
        <v>7</v>
      </c>
      <c r="C17" s="23" t="s">
        <v>0</v>
      </c>
      <c r="D17" s="24" t="s">
        <v>1</v>
      </c>
      <c r="E17" s="53" t="s">
        <v>2</v>
      </c>
      <c r="F17" s="54" t="s">
        <v>6</v>
      </c>
      <c r="G17" s="24" t="s">
        <v>13</v>
      </c>
      <c r="H17" s="52" t="s">
        <v>24</v>
      </c>
      <c r="I17" s="55" t="s">
        <v>25</v>
      </c>
      <c r="J17" s="3"/>
      <c r="K17" s="3"/>
      <c r="L17" s="3"/>
      <c r="M17" s="6"/>
      <c r="N17" s="1"/>
    </row>
    <row r="18" spans="2:14" x14ac:dyDescent="0.25">
      <c r="B18" s="7">
        <v>10</v>
      </c>
      <c r="C18" s="8" t="s">
        <v>31</v>
      </c>
      <c r="D18" s="8" t="s">
        <v>32</v>
      </c>
      <c r="E18" s="9">
        <v>22</v>
      </c>
      <c r="F18" s="10">
        <v>33000</v>
      </c>
      <c r="G18" s="11">
        <f>F18/E18</f>
        <v>1500</v>
      </c>
      <c r="H18" s="12">
        <f>E18/$K$16</f>
        <v>0.11</v>
      </c>
      <c r="I18" s="13">
        <f>H18*G18</f>
        <v>165</v>
      </c>
      <c r="J18" s="3"/>
      <c r="K18" s="14"/>
      <c r="L18" s="3"/>
      <c r="M18" s="6"/>
      <c r="N18" s="1"/>
    </row>
    <row r="19" spans="2:14" x14ac:dyDescent="0.25">
      <c r="B19" s="7">
        <v>15</v>
      </c>
      <c r="C19" s="15" t="s">
        <v>33</v>
      </c>
      <c r="D19" s="8" t="s">
        <v>34</v>
      </c>
      <c r="E19" s="16">
        <v>1250</v>
      </c>
      <c r="F19" s="10">
        <v>19500</v>
      </c>
      <c r="G19" s="11">
        <f t="shared" ref="G19:G23" si="3">F19/E19</f>
        <v>15.6</v>
      </c>
      <c r="H19" s="12">
        <f t="shared" ref="H19:H23" si="4">E19/$K$16</f>
        <v>6.25</v>
      </c>
      <c r="I19" s="13">
        <f t="shared" ref="I19:I23" si="5">H19*G19</f>
        <v>97.5</v>
      </c>
      <c r="J19" s="3"/>
      <c r="K19" s="3"/>
      <c r="L19" s="3"/>
      <c r="M19" s="6"/>
      <c r="N19" s="1"/>
    </row>
    <row r="20" spans="2:14" x14ac:dyDescent="0.25">
      <c r="B20" s="7">
        <v>22</v>
      </c>
      <c r="C20" s="15" t="s">
        <v>37</v>
      </c>
      <c r="D20" s="8" t="s">
        <v>38</v>
      </c>
      <c r="E20" s="16">
        <v>2.8</v>
      </c>
      <c r="F20" s="10">
        <v>5880</v>
      </c>
      <c r="G20" s="11">
        <f t="shared" si="3"/>
        <v>2100</v>
      </c>
      <c r="H20" s="12">
        <f t="shared" si="4"/>
        <v>1.3999999999999999E-2</v>
      </c>
      <c r="I20" s="13">
        <f t="shared" si="5"/>
        <v>29.4</v>
      </c>
      <c r="J20" s="3"/>
      <c r="K20" s="3"/>
      <c r="L20" s="3"/>
      <c r="M20" s="6"/>
      <c r="N20" s="1"/>
    </row>
    <row r="21" spans="2:14" x14ac:dyDescent="0.25">
      <c r="B21" s="7">
        <v>11</v>
      </c>
      <c r="C21" s="15" t="s">
        <v>40</v>
      </c>
      <c r="D21" s="15" t="s">
        <v>34</v>
      </c>
      <c r="E21" s="16">
        <v>750</v>
      </c>
      <c r="F21" s="10">
        <v>3600</v>
      </c>
      <c r="G21" s="11">
        <f t="shared" si="3"/>
        <v>4.8</v>
      </c>
      <c r="H21" s="12">
        <f t="shared" si="4"/>
        <v>3.75</v>
      </c>
      <c r="I21" s="13">
        <f t="shared" si="5"/>
        <v>18</v>
      </c>
      <c r="J21" s="3"/>
      <c r="K21" s="3"/>
      <c r="L21" s="3"/>
      <c r="M21" s="6"/>
      <c r="N21" s="1"/>
    </row>
    <row r="22" spans="2:14" x14ac:dyDescent="0.25">
      <c r="B22" s="7">
        <v>25</v>
      </c>
      <c r="C22" s="15" t="s">
        <v>42</v>
      </c>
      <c r="D22" s="8" t="s">
        <v>32</v>
      </c>
      <c r="E22" s="16">
        <v>15</v>
      </c>
      <c r="F22" s="10">
        <v>40500</v>
      </c>
      <c r="G22" s="11">
        <f t="shared" si="3"/>
        <v>2700</v>
      </c>
      <c r="H22" s="12">
        <f t="shared" si="4"/>
        <v>7.4999999999999997E-2</v>
      </c>
      <c r="I22" s="13">
        <f t="shared" si="5"/>
        <v>202.5</v>
      </c>
      <c r="J22" s="3"/>
      <c r="K22" s="3"/>
      <c r="L22" s="3"/>
      <c r="M22" s="6"/>
      <c r="N22" s="1"/>
    </row>
    <row r="23" spans="2:14" x14ac:dyDescent="0.25">
      <c r="B23" s="7">
        <v>32</v>
      </c>
      <c r="C23" s="15" t="s">
        <v>43</v>
      </c>
      <c r="D23" s="15" t="s">
        <v>34</v>
      </c>
      <c r="E23" s="16">
        <v>200</v>
      </c>
      <c r="F23" s="10">
        <v>6900</v>
      </c>
      <c r="G23" s="11">
        <f t="shared" si="3"/>
        <v>34.5</v>
      </c>
      <c r="H23" s="12">
        <f t="shared" si="4"/>
        <v>1</v>
      </c>
      <c r="I23" s="13">
        <f t="shared" si="5"/>
        <v>34.5</v>
      </c>
      <c r="J23" s="3"/>
      <c r="K23" s="3"/>
      <c r="L23" s="3"/>
      <c r="M23" s="6"/>
      <c r="N23" s="1"/>
    </row>
    <row r="24" spans="2:14" ht="15.75" thickBot="1" x14ac:dyDescent="0.3">
      <c r="B24" s="17"/>
      <c r="C24" s="15"/>
      <c r="D24" s="15"/>
      <c r="E24" s="15"/>
      <c r="F24" s="18"/>
      <c r="G24" s="11"/>
      <c r="H24" s="12"/>
      <c r="I24" s="13"/>
      <c r="J24" s="3"/>
      <c r="K24" s="3"/>
      <c r="L24" s="3"/>
      <c r="M24" s="6"/>
      <c r="N24" s="1"/>
    </row>
    <row r="25" spans="2:14" ht="15.75" thickBot="1" x14ac:dyDescent="0.3">
      <c r="B25" s="21"/>
      <c r="C25" s="3"/>
      <c r="D25" s="3"/>
      <c r="E25" s="3"/>
      <c r="F25" s="51">
        <f>SUM(F18:F24)</f>
        <v>109380</v>
      </c>
      <c r="G25" s="50">
        <f>SUM(G18:G24)</f>
        <v>6354.9</v>
      </c>
      <c r="H25" s="3"/>
      <c r="I25" s="56">
        <f>SUM(I18:I24)</f>
        <v>546.9</v>
      </c>
      <c r="J25" s="19"/>
      <c r="K25" s="19"/>
      <c r="L25" s="19"/>
      <c r="M25" s="20"/>
      <c r="N25" s="1"/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2:14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5">
    <mergeCell ref="B2:C2"/>
    <mergeCell ref="D4:G4"/>
    <mergeCell ref="D16:G16"/>
    <mergeCell ref="H16:I16"/>
    <mergeCell ref="H4:I4"/>
  </mergeCells>
  <conditionalFormatting sqref="B6:B13">
    <cfRule type="cellIs" dxfId="4" priority="13" operator="equal">
      <formula>"X"</formula>
    </cfRule>
  </conditionalFormatting>
  <conditionalFormatting sqref="B18:B24">
    <cfRule type="cellIs" dxfId="3" priority="1" operator="equal">
      <formula>"X"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1:L36"/>
  <sheetViews>
    <sheetView showGridLines="0" zoomScale="115" zoomScaleNormal="115" workbookViewId="0"/>
  </sheetViews>
  <sheetFormatPr baseColWidth="10" defaultRowHeight="15" x14ac:dyDescent="0.25"/>
  <cols>
    <col min="1" max="1" width="3" customWidth="1"/>
    <col min="2" max="2" width="4.5703125" customWidth="1"/>
    <col min="3" max="3" width="6.7109375" customWidth="1"/>
    <col min="4" max="4" width="29.140625" customWidth="1"/>
    <col min="6" max="6" width="15.28515625" customWidth="1"/>
    <col min="7" max="7" width="14.140625" customWidth="1"/>
    <col min="8" max="8" width="13.5703125" bestFit="1" customWidth="1"/>
    <col min="9" max="9" width="3.42578125" customWidth="1"/>
    <col min="10" max="10" width="8.42578125" customWidth="1"/>
    <col min="11" max="11" width="10.5703125" customWidth="1"/>
    <col min="12" max="12" width="5.7109375" customWidth="1"/>
  </cols>
  <sheetData>
    <row r="1" spans="2:12" x14ac:dyDescent="0.25">
      <c r="B1" s="1"/>
      <c r="C1" s="1"/>
      <c r="D1" s="1"/>
      <c r="E1" s="1"/>
      <c r="F1" s="1"/>
      <c r="G1" s="1"/>
      <c r="H1" s="1"/>
      <c r="I1" s="1"/>
      <c r="J1" s="1"/>
    </row>
    <row r="2" spans="2:12" x14ac:dyDescent="0.25">
      <c r="B2" s="60" t="s">
        <v>9</v>
      </c>
      <c r="C2" s="61"/>
      <c r="D2" s="62"/>
      <c r="E2" s="1"/>
      <c r="F2" s="25" t="s">
        <v>11</v>
      </c>
      <c r="G2" s="26"/>
      <c r="H2" s="57">
        <v>0.08</v>
      </c>
      <c r="I2" s="1"/>
      <c r="J2" s="1"/>
    </row>
    <row r="3" spans="2:12" x14ac:dyDescent="0.25">
      <c r="B3" s="1"/>
      <c r="C3" s="1"/>
      <c r="D3" s="1"/>
      <c r="E3" s="1"/>
      <c r="F3" s="25" t="s">
        <v>12</v>
      </c>
      <c r="G3" s="26"/>
      <c r="H3" s="58">
        <v>0.02</v>
      </c>
      <c r="I3" s="1"/>
      <c r="J3" s="1"/>
    </row>
    <row r="4" spans="2:12" ht="15.75" thickBot="1" x14ac:dyDescent="0.3">
      <c r="B4" s="70"/>
      <c r="C4" s="1"/>
      <c r="D4" s="1"/>
      <c r="E4" s="1"/>
      <c r="F4" s="25" t="s">
        <v>20</v>
      </c>
      <c r="G4" s="26"/>
      <c r="H4" s="59">
        <v>500</v>
      </c>
      <c r="I4" s="1"/>
      <c r="J4" s="1"/>
    </row>
    <row r="5" spans="2:12" ht="15.75" thickBot="1" x14ac:dyDescent="0.3">
      <c r="B5" s="101" t="s">
        <v>44</v>
      </c>
      <c r="C5" s="102"/>
      <c r="D5" s="102"/>
      <c r="E5" s="102"/>
      <c r="F5" s="98" t="s">
        <v>8</v>
      </c>
      <c r="G5" s="99"/>
      <c r="H5" s="100"/>
      <c r="I5" s="1"/>
      <c r="J5" s="1"/>
    </row>
    <row r="6" spans="2:12" ht="15.75" thickBot="1" x14ac:dyDescent="0.3">
      <c r="B6" s="69" t="s">
        <v>4</v>
      </c>
      <c r="C6" s="63" t="s">
        <v>7</v>
      </c>
      <c r="D6" s="63" t="s">
        <v>0</v>
      </c>
      <c r="E6" s="64" t="s">
        <v>1</v>
      </c>
      <c r="F6" s="65" t="s">
        <v>21</v>
      </c>
      <c r="G6" s="66" t="s">
        <v>22</v>
      </c>
      <c r="H6" s="66" t="s">
        <v>25</v>
      </c>
      <c r="I6" s="1"/>
      <c r="J6" s="1"/>
    </row>
    <row r="7" spans="2:12" x14ac:dyDescent="0.25">
      <c r="B7" s="68" t="s">
        <v>46</v>
      </c>
      <c r="C7" s="27">
        <f>'Ficha Prod'!B6</f>
        <v>10</v>
      </c>
      <c r="D7" s="28" t="str">
        <f>'Ficha Prod'!C6</f>
        <v>HARINA DE TRIGO</v>
      </c>
      <c r="E7" s="28" t="str">
        <f>'Ficha Prod'!D6</f>
        <v>Kilos</v>
      </c>
      <c r="F7" s="29">
        <f>IF(B7="X",'Ficha Prod'!H6*$H$4*(1+$H$2),0)</f>
        <v>108</v>
      </c>
      <c r="G7" s="30">
        <f>'Ficha Prod'!G6*'Calculo MP'!F7*(1+$H$3)</f>
        <v>165240</v>
      </c>
      <c r="H7" s="30">
        <f>G7/$H$4</f>
        <v>330.48</v>
      </c>
      <c r="I7" s="2"/>
      <c r="J7" s="1"/>
    </row>
    <row r="8" spans="2:12" x14ac:dyDescent="0.25">
      <c r="B8" s="68" t="s">
        <v>46</v>
      </c>
      <c r="C8" s="27">
        <f>'Ficha Prod'!B7</f>
        <v>15</v>
      </c>
      <c r="D8" s="31" t="str">
        <f>'Ficha Prod'!C7</f>
        <v>LEVADURA</v>
      </c>
      <c r="E8" s="28" t="str">
        <f>'Ficha Prod'!D7</f>
        <v>Gramos</v>
      </c>
      <c r="F8" s="29">
        <f>IF(B8="X",'Ficha Prod'!H7*$H$4*(1+$H$2),0)</f>
        <v>3000.0000000000005</v>
      </c>
      <c r="G8" s="30">
        <f>'Ficha Prod'!G7*'Calculo MP'!F8*(1+$H$3)</f>
        <v>47736.000000000007</v>
      </c>
      <c r="H8" s="30">
        <f t="shared" ref="H8:H13" si="0">G8/$H$4</f>
        <v>95.472000000000008</v>
      </c>
      <c r="I8" s="1"/>
      <c r="J8" s="1"/>
    </row>
    <row r="9" spans="2:12" x14ac:dyDescent="0.25">
      <c r="B9" s="68" t="s">
        <v>46</v>
      </c>
      <c r="C9" s="27">
        <f>'Ficha Prod'!B8</f>
        <v>18</v>
      </c>
      <c r="D9" s="31" t="str">
        <f>'Ficha Prod'!C8</f>
        <v>HUEVO</v>
      </c>
      <c r="E9" s="28" t="str">
        <f>'Ficha Prod'!D8</f>
        <v>Unidad</v>
      </c>
      <c r="F9" s="29">
        <f>IF(B9="X",'Ficha Prod'!H8*$H$4*(1+$H$2),0)</f>
        <v>150</v>
      </c>
      <c r="G9" s="30">
        <f>'Ficha Prod'!G8*'Calculo MP'!F9*(1+$H$3)</f>
        <v>183600</v>
      </c>
      <c r="H9" s="30">
        <f t="shared" si="0"/>
        <v>367.2</v>
      </c>
      <c r="I9" s="1"/>
      <c r="J9" s="1"/>
    </row>
    <row r="10" spans="2:12" x14ac:dyDescent="0.25">
      <c r="B10" s="68" t="s">
        <v>46</v>
      </c>
      <c r="C10" s="27">
        <f>'Ficha Prod'!B9</f>
        <v>22</v>
      </c>
      <c r="D10" s="31" t="str">
        <f>'Ficha Prod'!C9</f>
        <v>LECHE</v>
      </c>
      <c r="E10" s="28" t="str">
        <f>'Ficha Prod'!D9</f>
        <v>Litros</v>
      </c>
      <c r="F10" s="29">
        <f>IF(B10="X",'Ficha Prod'!H9*$H$4*(1+$H$2),0)</f>
        <v>30</v>
      </c>
      <c r="G10" s="30">
        <f>'Ficha Prod'!G9*'Calculo MP'!F10*(1+$H$3)</f>
        <v>64260</v>
      </c>
      <c r="H10" s="30">
        <f t="shared" si="0"/>
        <v>128.52000000000001</v>
      </c>
      <c r="I10" s="1"/>
      <c r="J10" s="1"/>
    </row>
    <row r="11" spans="2:12" x14ac:dyDescent="0.25">
      <c r="B11" s="68" t="s">
        <v>46</v>
      </c>
      <c r="C11" s="27">
        <f>'Ficha Prod'!B10</f>
        <v>17</v>
      </c>
      <c r="D11" s="31" t="str">
        <f>'Ficha Prod'!C10</f>
        <v>CHOCOLATE</v>
      </c>
      <c r="E11" s="28" t="str">
        <f>'Ficha Prod'!D10</f>
        <v>Kilos</v>
      </c>
      <c r="F11" s="29">
        <f>IF(B11="X",'Ficha Prod'!H10*$H$4*(1+$H$2),0)</f>
        <v>21.000000000000004</v>
      </c>
      <c r="G11" s="30">
        <f>'Ficha Prod'!G10*'Calculo MP'!F11*(1+$H$3)</f>
        <v>171145.80000000005</v>
      </c>
      <c r="H11" s="30">
        <f t="shared" si="0"/>
        <v>342.29160000000007</v>
      </c>
      <c r="I11" s="1"/>
      <c r="J11" s="1"/>
    </row>
    <row r="12" spans="2:12" x14ac:dyDescent="0.25">
      <c r="B12" s="68" t="s">
        <v>46</v>
      </c>
      <c r="C12" s="27">
        <f>'Ficha Prod'!B11</f>
        <v>11</v>
      </c>
      <c r="D12" s="31" t="str">
        <f>'Ficha Prod'!C11</f>
        <v>SAL</v>
      </c>
      <c r="E12" s="28" t="str">
        <f>'Ficha Prod'!D11</f>
        <v>Gramos</v>
      </c>
      <c r="F12" s="29">
        <f>IF(B12="X",'Ficha Prod'!H11*$H$4*(1+$H$2),0)</f>
        <v>1500.0000000000002</v>
      </c>
      <c r="G12" s="30">
        <f>'Ficha Prod'!G11*'Calculo MP'!F12*(1+$H$3)</f>
        <v>7344.0000000000009</v>
      </c>
      <c r="H12" s="30">
        <f t="shared" si="0"/>
        <v>14.688000000000002</v>
      </c>
      <c r="I12" s="1"/>
      <c r="J12" s="1"/>
    </row>
    <row r="13" spans="2:12" x14ac:dyDescent="0.25">
      <c r="B13" s="68" t="s">
        <v>46</v>
      </c>
      <c r="C13" s="27">
        <f>'Ficha Prod'!B12</f>
        <v>12</v>
      </c>
      <c r="D13" s="31" t="str">
        <f>'Ficha Prod'!C12</f>
        <v>AZÚCAR</v>
      </c>
      <c r="E13" s="28" t="str">
        <f>'Ficha Prod'!D12</f>
        <v>Gramos</v>
      </c>
      <c r="F13" s="29">
        <f>IF(B13="X",'Ficha Prod'!H12*$H$4*(1+$H$2),0)</f>
        <v>5400</v>
      </c>
      <c r="G13" s="30">
        <f>'Ficha Prod'!G12*'Calculo MP'!F13*(1+$H$3)</f>
        <v>18360</v>
      </c>
      <c r="H13" s="30">
        <f t="shared" si="0"/>
        <v>36.72</v>
      </c>
      <c r="I13" s="1"/>
      <c r="J13" s="1"/>
    </row>
    <row r="14" spans="2:12" ht="15.75" thickBot="1" x14ac:dyDescent="0.3">
      <c r="B14" s="32"/>
      <c r="C14" s="33"/>
      <c r="D14" s="31"/>
      <c r="E14" s="31"/>
      <c r="F14" s="34"/>
      <c r="G14" s="32"/>
      <c r="H14" s="32"/>
      <c r="I14" s="1"/>
      <c r="J14" s="1"/>
    </row>
    <row r="15" spans="2:12" ht="15.75" thickBot="1" x14ac:dyDescent="0.3">
      <c r="B15" s="35"/>
      <c r="C15" s="35"/>
      <c r="D15" s="1"/>
      <c r="E15" s="1"/>
      <c r="F15" s="1"/>
      <c r="G15" s="36">
        <f>SUM(G7:G14)</f>
        <v>657685.80000000005</v>
      </c>
      <c r="H15" s="67">
        <f>SUM(H7:H14)</f>
        <v>1315.3716000000002</v>
      </c>
      <c r="I15" s="1"/>
      <c r="J15" s="1"/>
      <c r="K15" s="90"/>
      <c r="L15" s="88"/>
    </row>
    <row r="16" spans="2:12" ht="9.75" customHeight="1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77" t="s">
        <v>9</v>
      </c>
      <c r="C18" s="78"/>
      <c r="D18" s="79"/>
      <c r="E18" s="1"/>
      <c r="F18" s="25" t="s">
        <v>11</v>
      </c>
      <c r="G18" s="26"/>
      <c r="H18" s="57">
        <v>1.6E-2</v>
      </c>
      <c r="I18" s="1"/>
      <c r="J18" s="1"/>
    </row>
    <row r="19" spans="2:10" x14ac:dyDescent="0.25">
      <c r="B19" s="1"/>
      <c r="C19" s="1"/>
      <c r="D19" s="1"/>
      <c r="E19" s="1"/>
      <c r="F19" s="25" t="s">
        <v>12</v>
      </c>
      <c r="G19" s="26"/>
      <c r="H19" s="58">
        <v>0.02</v>
      </c>
      <c r="I19" s="1"/>
      <c r="J19" s="1"/>
    </row>
    <row r="20" spans="2:10" ht="15.75" thickBot="1" x14ac:dyDescent="0.3">
      <c r="B20" s="1"/>
      <c r="C20" s="1"/>
      <c r="D20" s="1"/>
      <c r="E20" s="1"/>
      <c r="F20" s="25" t="s">
        <v>20</v>
      </c>
      <c r="G20" s="26"/>
      <c r="H20" s="59">
        <v>300</v>
      </c>
      <c r="I20" s="1"/>
      <c r="J20" s="1"/>
    </row>
    <row r="21" spans="2:10" ht="15.75" thickBot="1" x14ac:dyDescent="0.3">
      <c r="B21" s="101" t="s">
        <v>45</v>
      </c>
      <c r="C21" s="102"/>
      <c r="D21" s="102"/>
      <c r="E21" s="102"/>
      <c r="F21" s="98" t="s">
        <v>8</v>
      </c>
      <c r="G21" s="99"/>
      <c r="H21" s="100"/>
      <c r="I21" s="1"/>
      <c r="J21" s="1"/>
    </row>
    <row r="22" spans="2:10" ht="15.75" thickBot="1" x14ac:dyDescent="0.3">
      <c r="B22" s="69" t="s">
        <v>4</v>
      </c>
      <c r="C22" s="63" t="s">
        <v>7</v>
      </c>
      <c r="D22" s="63" t="s">
        <v>0</v>
      </c>
      <c r="E22" s="64" t="s">
        <v>1</v>
      </c>
      <c r="F22" s="65" t="s">
        <v>21</v>
      </c>
      <c r="G22" s="66" t="s">
        <v>22</v>
      </c>
      <c r="H22" s="66" t="s">
        <v>25</v>
      </c>
      <c r="I22" s="1"/>
      <c r="J22" s="1"/>
    </row>
    <row r="23" spans="2:10" x14ac:dyDescent="0.25">
      <c r="B23" s="71" t="s">
        <v>47</v>
      </c>
      <c r="C23" s="72">
        <f>'Ficha Prod'!B18</f>
        <v>10</v>
      </c>
      <c r="D23" s="73" t="str">
        <f>'Ficha Prod'!C18</f>
        <v>HARINA DE TRIGO</v>
      </c>
      <c r="E23" s="73" t="str">
        <f>'Ficha Prod'!D18</f>
        <v>Kilos</v>
      </c>
      <c r="F23" s="74">
        <f>IF(B23="X",(('Ficha Prod'!H18*(1+$H$18))*$H$20),0)</f>
        <v>33.527999999999999</v>
      </c>
      <c r="G23" s="75">
        <f>('Ficha Prod'!G18*(1+$H$19))*F23</f>
        <v>51297.84</v>
      </c>
      <c r="H23" s="75">
        <f>G23/$H$20</f>
        <v>170.99279999999999</v>
      </c>
      <c r="I23" s="2"/>
      <c r="J23" s="1"/>
    </row>
    <row r="24" spans="2:10" x14ac:dyDescent="0.25">
      <c r="B24" s="71" t="s">
        <v>47</v>
      </c>
      <c r="C24" s="72">
        <f>'Ficha Prod'!B19</f>
        <v>15</v>
      </c>
      <c r="D24" s="76" t="str">
        <f>'Ficha Prod'!C19</f>
        <v>LEVADURA</v>
      </c>
      <c r="E24" s="73" t="str">
        <f>'Ficha Prod'!D19</f>
        <v>Gramos</v>
      </c>
      <c r="F24" s="74">
        <f>IF(B24="X",(('Ficha Prod'!H19*(1+$H$18))*$H$20),0)</f>
        <v>1905</v>
      </c>
      <c r="G24" s="75">
        <f>('Ficha Prod'!G19*(1+$H$19))*F24</f>
        <v>30312.359999999997</v>
      </c>
      <c r="H24" s="75">
        <f>G24/$H$20</f>
        <v>101.04119999999999</v>
      </c>
      <c r="I24" s="1"/>
      <c r="J24" s="1"/>
    </row>
    <row r="25" spans="2:10" x14ac:dyDescent="0.25">
      <c r="B25" s="71" t="s">
        <v>47</v>
      </c>
      <c r="C25" s="72">
        <f>'Ficha Prod'!B20</f>
        <v>22</v>
      </c>
      <c r="D25" s="76" t="str">
        <f>'Ficha Prod'!C20</f>
        <v>LECHE</v>
      </c>
      <c r="E25" s="73" t="str">
        <f>'Ficha Prod'!D20</f>
        <v>Litros</v>
      </c>
      <c r="F25" s="74">
        <f>IF(B25="X",(('Ficha Prod'!H20*(1+$H$18))*$H$20),0)</f>
        <v>4.2671999999999999</v>
      </c>
      <c r="G25" s="75">
        <f>('Ficha Prod'!G20*(1+$H$19))*F25</f>
        <v>9140.3423999999995</v>
      </c>
      <c r="H25" s="75">
        <f>G25/$H$20</f>
        <v>30.467807999999998</v>
      </c>
      <c r="I25" s="1"/>
      <c r="J25" s="1"/>
    </row>
    <row r="26" spans="2:10" x14ac:dyDescent="0.25">
      <c r="B26" s="71" t="s">
        <v>47</v>
      </c>
      <c r="C26" s="72">
        <f>'Ficha Prod'!B21</f>
        <v>11</v>
      </c>
      <c r="D26" s="76" t="str">
        <f>'Ficha Prod'!C21</f>
        <v>SAL</v>
      </c>
      <c r="E26" s="73" t="str">
        <f>'Ficha Prod'!D21</f>
        <v>Gramos</v>
      </c>
      <c r="F26" s="74">
        <f>IF(B26="X",(('Ficha Prod'!H21*(1+$H$18))*$H$20),0)</f>
        <v>1143</v>
      </c>
      <c r="G26" s="75">
        <f>('Ficha Prod'!G21*(1+$H$19))*F26</f>
        <v>5596.1279999999997</v>
      </c>
      <c r="H26" s="75">
        <f>G26/$H$20</f>
        <v>18.653759999999998</v>
      </c>
      <c r="I26" s="1"/>
      <c r="J26" s="1"/>
    </row>
    <row r="27" spans="2:10" x14ac:dyDescent="0.25">
      <c r="B27" s="71" t="s">
        <v>47</v>
      </c>
      <c r="C27" s="72">
        <f>'Ficha Prod'!B22</f>
        <v>25</v>
      </c>
      <c r="D27" s="76" t="str">
        <f>'Ficha Prod'!C22</f>
        <v>QUESO</v>
      </c>
      <c r="E27" s="73" t="str">
        <f>'Ficha Prod'!D22</f>
        <v>Kilos</v>
      </c>
      <c r="F27" s="74">
        <f>IF(B27="X",(('Ficha Prod'!H22*(1+$H$18))*$H$20),0)</f>
        <v>22.86</v>
      </c>
      <c r="G27" s="75">
        <f>('Ficha Prod'!G22*(1+$H$19))*F27</f>
        <v>62956.439999999995</v>
      </c>
      <c r="H27" s="75">
        <f t="shared" ref="H27:H28" si="1">G27/$H$20</f>
        <v>209.85479999999998</v>
      </c>
      <c r="I27" s="1"/>
      <c r="J27" s="1"/>
    </row>
    <row r="28" spans="2:10" x14ac:dyDescent="0.25">
      <c r="B28" s="71" t="s">
        <v>47</v>
      </c>
      <c r="C28" s="72">
        <f>'Ficha Prod'!B23</f>
        <v>32</v>
      </c>
      <c r="D28" s="76" t="str">
        <f>'Ficha Prod'!C23</f>
        <v>POLVO DE HORNEAR</v>
      </c>
      <c r="E28" s="73" t="str">
        <f>'Ficha Prod'!D23</f>
        <v>Gramos</v>
      </c>
      <c r="F28" s="74">
        <f>IF(B28="X",(('Ficha Prod'!H23*(1+$H$18))*$H$20),0)</f>
        <v>304.8</v>
      </c>
      <c r="G28" s="75">
        <f>('Ficha Prod'!G23*(1+$H$19))*F28</f>
        <v>10725.912</v>
      </c>
      <c r="H28" s="75">
        <f t="shared" si="1"/>
        <v>35.753039999999999</v>
      </c>
      <c r="I28" s="1"/>
      <c r="J28" s="1"/>
    </row>
    <row r="29" spans="2:10" ht="15.75" thickBot="1" x14ac:dyDescent="0.3">
      <c r="B29" s="32"/>
      <c r="C29" s="33"/>
      <c r="D29" s="31"/>
      <c r="E29" s="31"/>
      <c r="F29" s="31"/>
      <c r="G29" s="32"/>
      <c r="H29" s="32"/>
      <c r="I29" s="1"/>
      <c r="J29" s="1"/>
    </row>
    <row r="30" spans="2:10" ht="15.75" thickBot="1" x14ac:dyDescent="0.3">
      <c r="B30" s="35"/>
      <c r="C30" s="35"/>
      <c r="D30" s="1"/>
      <c r="E30" s="1"/>
      <c r="F30" s="1"/>
      <c r="G30" s="36">
        <f>SUM(G22:G29)</f>
        <v>170029.02239999999</v>
      </c>
      <c r="H30" s="67">
        <f>SUM(H22:H29)</f>
        <v>566.76340800000003</v>
      </c>
      <c r="I30" s="1"/>
      <c r="J30" s="1"/>
    </row>
    <row r="31" spans="2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D36" s="1"/>
      <c r="E36" s="1"/>
      <c r="F36" s="1"/>
      <c r="G36" s="1"/>
      <c r="H36" s="1"/>
      <c r="I36" s="1"/>
      <c r="J36" s="1"/>
    </row>
  </sheetData>
  <mergeCells count="4">
    <mergeCell ref="F5:H5"/>
    <mergeCell ref="B21:E21"/>
    <mergeCell ref="F21:H21"/>
    <mergeCell ref="B5:E5"/>
  </mergeCells>
  <conditionalFormatting sqref="B23:C28">
    <cfRule type="cellIs" dxfId="2" priority="1" operator="equal">
      <formula>"X"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B1:O36"/>
  <sheetViews>
    <sheetView showGridLines="0" zoomScaleNormal="100" workbookViewId="0">
      <selection activeCell="L6" sqref="L6"/>
    </sheetView>
  </sheetViews>
  <sheetFormatPr baseColWidth="10" defaultRowHeight="15" x14ac:dyDescent="0.25"/>
  <cols>
    <col min="1" max="1" width="2.85546875" customWidth="1"/>
    <col min="2" max="2" width="11" customWidth="1"/>
    <col min="3" max="3" width="33.5703125" customWidth="1"/>
    <col min="4" max="4" width="10.140625" customWidth="1"/>
    <col min="5" max="5" width="12.42578125" customWidth="1"/>
    <col min="6" max="6" width="1" customWidth="1"/>
    <col min="7" max="7" width="10.42578125" customWidth="1"/>
    <col min="8" max="9" width="15.7109375" customWidth="1"/>
    <col min="10" max="10" width="1" customWidth="1"/>
    <col min="11" max="11" width="12.5703125" customWidth="1"/>
    <col min="12" max="12" width="12.140625" customWidth="1"/>
    <col min="13" max="13" width="2" customWidth="1"/>
  </cols>
  <sheetData>
    <row r="1" spans="2:15" ht="15.75" thickBot="1" x14ac:dyDescent="0.3"/>
    <row r="2" spans="2:15" ht="19.5" customHeight="1" thickBot="1" x14ac:dyDescent="0.3">
      <c r="B2" s="103" t="s">
        <v>14</v>
      </c>
      <c r="C2" s="104"/>
      <c r="D2" s="105"/>
    </row>
    <row r="3" spans="2:15" ht="15" customHeight="1" thickBot="1" x14ac:dyDescent="0.3">
      <c r="E3" s="81">
        <f>SUM(E6:E36)</f>
        <v>13622.4552</v>
      </c>
      <c r="H3" s="81">
        <f t="shared" ref="H3:K3" si="0">SUM(H6:H36)</f>
        <v>13878</v>
      </c>
      <c r="I3" s="81">
        <f t="shared" si="0"/>
        <v>195.4325396825397</v>
      </c>
      <c r="K3" s="81">
        <f t="shared" si="0"/>
        <v>255.54480000000024</v>
      </c>
      <c r="N3" s="88"/>
    </row>
    <row r="4" spans="2:15" ht="18.75" customHeight="1" thickBot="1" x14ac:dyDescent="0.3">
      <c r="B4" s="106" t="s">
        <v>15</v>
      </c>
      <c r="C4" s="107"/>
      <c r="D4" s="107"/>
      <c r="E4" s="108"/>
      <c r="F4" s="45"/>
      <c r="G4" s="109" t="s">
        <v>26</v>
      </c>
      <c r="H4" s="110"/>
      <c r="I4" s="111"/>
      <c r="K4" s="112" t="s">
        <v>27</v>
      </c>
      <c r="L4" s="113"/>
      <c r="N4" s="87" t="s">
        <v>48</v>
      </c>
      <c r="O4" s="86" t="s">
        <v>49</v>
      </c>
    </row>
    <row r="5" spans="2:15" x14ac:dyDescent="0.25">
      <c r="B5" s="80" t="s">
        <v>16</v>
      </c>
      <c r="C5" s="80" t="s">
        <v>0</v>
      </c>
      <c r="D5" s="80" t="s">
        <v>1</v>
      </c>
      <c r="E5" s="80" t="s">
        <v>17</v>
      </c>
      <c r="G5" s="82" t="s">
        <v>28</v>
      </c>
      <c r="H5" s="83" t="s">
        <v>29</v>
      </c>
      <c r="I5" s="84" t="s">
        <v>30</v>
      </c>
      <c r="K5" s="85" t="s">
        <v>18</v>
      </c>
      <c r="L5" s="85" t="s">
        <v>19</v>
      </c>
      <c r="M5" s="42"/>
      <c r="N5" s="89">
        <f>COUNTIF($L$6:$L$36,N4)/COUNTA($L$6:$L$36)</f>
        <v>0.44444444444444442</v>
      </c>
      <c r="O5" s="89">
        <f>COUNTIF($L$6:$L$36,O4)/COUNTA($L$6:$L$36)</f>
        <v>0.55555555555555558</v>
      </c>
    </row>
    <row r="6" spans="2:15" ht="19.5" customHeight="1" x14ac:dyDescent="0.25">
      <c r="B6" s="46">
        <v>10</v>
      </c>
      <c r="C6" s="37" t="s">
        <v>31</v>
      </c>
      <c r="D6" s="37" t="s">
        <v>32</v>
      </c>
      <c r="E6" s="38">
        <f>SUMIF('Calculo MP'!$C$6:$C$200,MRP!B6,'Calculo MP'!$F$6:$F$200)</f>
        <v>141.52799999999999</v>
      </c>
      <c r="F6" s="39"/>
      <c r="G6" s="40">
        <v>180</v>
      </c>
      <c r="H6" s="40">
        <v>290</v>
      </c>
      <c r="I6" s="40">
        <f>H6/G6</f>
        <v>1.6111111111111112</v>
      </c>
      <c r="K6" s="43">
        <f>H6-E6</f>
        <v>148.47200000000001</v>
      </c>
      <c r="L6" s="44" t="str">
        <f>IF(K6&gt;=0,"Suficiente","Insuficiente!")</f>
        <v>Suficiente</v>
      </c>
      <c r="M6" s="42"/>
    </row>
    <row r="7" spans="2:15" ht="19.5" customHeight="1" x14ac:dyDescent="0.25">
      <c r="B7" s="46">
        <v>11</v>
      </c>
      <c r="C7" s="37" t="s">
        <v>40</v>
      </c>
      <c r="D7" s="37" t="s">
        <v>34</v>
      </c>
      <c r="E7" s="38">
        <f>SUMIF('Calculo MP'!$C$6:$C$200,MRP!B7,'Calculo MP'!$F$6:$F$200)</f>
        <v>2643</v>
      </c>
      <c r="F7" s="39"/>
      <c r="G7" s="40">
        <v>250</v>
      </c>
      <c r="H7" s="40">
        <v>5700</v>
      </c>
      <c r="I7" s="40">
        <f t="shared" ref="I7:I14" si="1">H7/G7</f>
        <v>22.8</v>
      </c>
      <c r="K7" s="43">
        <f t="shared" ref="K7:K14" si="2">H7-E7</f>
        <v>3057</v>
      </c>
      <c r="L7" s="44" t="str">
        <f t="shared" ref="L7:L14" si="3">IF(K7&gt;=0,"Suficiente","Insuficiente!")</f>
        <v>Suficiente</v>
      </c>
      <c r="M7" s="42"/>
    </row>
    <row r="8" spans="2:15" ht="19.5" customHeight="1" x14ac:dyDescent="0.25">
      <c r="B8" s="46">
        <v>12</v>
      </c>
      <c r="C8" s="37" t="s">
        <v>41</v>
      </c>
      <c r="D8" s="37" t="s">
        <v>34</v>
      </c>
      <c r="E8" s="38">
        <f>SUMIF('Calculo MP'!$C$6:$C$200,MRP!B8,'Calculo MP'!$F$6:$F$200)</f>
        <v>5400</v>
      </c>
      <c r="F8" s="39"/>
      <c r="G8" s="40">
        <v>120</v>
      </c>
      <c r="H8" s="40">
        <v>1800</v>
      </c>
      <c r="I8" s="40">
        <f t="shared" si="1"/>
        <v>15</v>
      </c>
      <c r="K8" s="43">
        <f t="shared" si="2"/>
        <v>-3600</v>
      </c>
      <c r="L8" s="44" t="str">
        <f t="shared" si="3"/>
        <v>Insuficiente!</v>
      </c>
    </row>
    <row r="9" spans="2:15" ht="19.5" customHeight="1" x14ac:dyDescent="0.25">
      <c r="B9" s="46">
        <v>15</v>
      </c>
      <c r="C9" s="37" t="s">
        <v>33</v>
      </c>
      <c r="D9" s="37" t="s">
        <v>34</v>
      </c>
      <c r="E9" s="38">
        <f>SUMIF('Calculo MP'!$C$6:$C$200,MRP!B9,'Calculo MP'!$F$6:$F$200)</f>
        <v>4905</v>
      </c>
      <c r="F9" s="39"/>
      <c r="G9" s="40">
        <v>200</v>
      </c>
      <c r="H9" s="40">
        <v>4500</v>
      </c>
      <c r="I9" s="40">
        <f t="shared" si="1"/>
        <v>22.5</v>
      </c>
      <c r="K9" s="43">
        <f t="shared" si="2"/>
        <v>-405</v>
      </c>
      <c r="L9" s="44" t="str">
        <f t="shared" si="3"/>
        <v>Insuficiente!</v>
      </c>
    </row>
    <row r="10" spans="2:15" ht="19.5" customHeight="1" x14ac:dyDescent="0.25">
      <c r="B10" s="46">
        <v>17</v>
      </c>
      <c r="C10" s="37" t="s">
        <v>39</v>
      </c>
      <c r="D10" s="37" t="s">
        <v>32</v>
      </c>
      <c r="E10" s="38">
        <f>SUMIF('Calculo MP'!$C$6:$C$200,MRP!B10,'Calculo MP'!$F$6:$F$200)</f>
        <v>21.000000000000004</v>
      </c>
      <c r="F10" s="39"/>
      <c r="G10" s="40">
        <v>12</v>
      </c>
      <c r="H10" s="40">
        <v>0</v>
      </c>
      <c r="I10" s="40">
        <f t="shared" si="1"/>
        <v>0</v>
      </c>
      <c r="K10" s="43">
        <f t="shared" si="2"/>
        <v>-21.000000000000004</v>
      </c>
      <c r="L10" s="44" t="str">
        <f t="shared" si="3"/>
        <v>Insuficiente!</v>
      </c>
    </row>
    <row r="11" spans="2:15" ht="19.5" customHeight="1" x14ac:dyDescent="0.25">
      <c r="B11" s="46">
        <v>18</v>
      </c>
      <c r="C11" s="37" t="s">
        <v>35</v>
      </c>
      <c r="D11" s="37" t="s">
        <v>36</v>
      </c>
      <c r="E11" s="38">
        <f>SUMIF('Calculo MP'!$C$6:$C$200,MRP!B11,'Calculo MP'!$F$6:$F$200)</f>
        <v>150</v>
      </c>
      <c r="F11" s="39"/>
      <c r="G11" s="40">
        <v>28</v>
      </c>
      <c r="H11" s="40">
        <v>23</v>
      </c>
      <c r="I11" s="40">
        <f t="shared" si="1"/>
        <v>0.8214285714285714</v>
      </c>
      <c r="K11" s="43">
        <f t="shared" si="2"/>
        <v>-127</v>
      </c>
      <c r="L11" s="44" t="str">
        <f t="shared" si="3"/>
        <v>Insuficiente!</v>
      </c>
    </row>
    <row r="12" spans="2:15" ht="19.5" customHeight="1" x14ac:dyDescent="0.25">
      <c r="B12" s="46">
        <v>22</v>
      </c>
      <c r="C12" s="37" t="s">
        <v>37</v>
      </c>
      <c r="D12" s="37" t="s">
        <v>38</v>
      </c>
      <c r="E12" s="38">
        <f>SUMIF('Calculo MP'!$C$6:$C$200,MRP!B12,'Calculo MP'!$F$6:$F$200)</f>
        <v>34.267200000000003</v>
      </c>
      <c r="F12" s="39"/>
      <c r="G12" s="40">
        <v>25</v>
      </c>
      <c r="H12" s="40">
        <v>5</v>
      </c>
      <c r="I12" s="40">
        <f t="shared" si="1"/>
        <v>0.2</v>
      </c>
      <c r="K12" s="43">
        <f t="shared" si="2"/>
        <v>-29.267200000000003</v>
      </c>
      <c r="L12" s="44" t="str">
        <f t="shared" si="3"/>
        <v>Insuficiente!</v>
      </c>
    </row>
    <row r="13" spans="2:15" ht="19.5" customHeight="1" x14ac:dyDescent="0.25">
      <c r="B13" s="46">
        <v>25</v>
      </c>
      <c r="C13" s="37" t="s">
        <v>42</v>
      </c>
      <c r="D13" s="37" t="s">
        <v>32</v>
      </c>
      <c r="E13" s="38">
        <f>SUMIF('Calculo MP'!$C$6:$C$200,MRP!B13,'Calculo MP'!$F$6:$F$200)</f>
        <v>22.86</v>
      </c>
      <c r="F13" s="39"/>
      <c r="G13" s="40">
        <v>8</v>
      </c>
      <c r="H13" s="40">
        <v>60</v>
      </c>
      <c r="I13" s="40">
        <f t="shared" si="1"/>
        <v>7.5</v>
      </c>
      <c r="K13" s="43">
        <f t="shared" si="2"/>
        <v>37.14</v>
      </c>
      <c r="L13" s="44" t="str">
        <f t="shared" si="3"/>
        <v>Suficiente</v>
      </c>
    </row>
    <row r="14" spans="2:15" ht="19.5" customHeight="1" x14ac:dyDescent="0.25">
      <c r="B14" s="46">
        <v>32</v>
      </c>
      <c r="C14" s="37" t="s">
        <v>43</v>
      </c>
      <c r="D14" s="37" t="s">
        <v>34</v>
      </c>
      <c r="E14" s="38">
        <f>SUMIF('Calculo MP'!$C$6:$C$200,MRP!B14,'Calculo MP'!$F$6:$F$200)</f>
        <v>304.8</v>
      </c>
      <c r="F14" s="39"/>
      <c r="G14" s="40">
        <v>12</v>
      </c>
      <c r="H14" s="40">
        <v>1500</v>
      </c>
      <c r="I14" s="40">
        <f t="shared" si="1"/>
        <v>125</v>
      </c>
      <c r="K14" s="43">
        <f t="shared" si="2"/>
        <v>1195.2</v>
      </c>
      <c r="L14" s="44" t="str">
        <f t="shared" si="3"/>
        <v>Suficiente</v>
      </c>
    </row>
    <row r="15" spans="2:15" ht="19.5" customHeight="1" x14ac:dyDescent="0.25">
      <c r="B15" s="46"/>
      <c r="C15" s="37"/>
      <c r="D15" s="37"/>
      <c r="E15" s="38"/>
      <c r="F15" s="39"/>
      <c r="G15" s="40"/>
      <c r="H15" s="40"/>
      <c r="I15" s="40"/>
      <c r="K15" s="40"/>
      <c r="L15" s="37"/>
    </row>
    <row r="16" spans="2:15" ht="19.5" customHeight="1" x14ac:dyDescent="0.25">
      <c r="B16" s="46"/>
      <c r="C16" s="37"/>
      <c r="D16" s="37"/>
      <c r="E16" s="38"/>
      <c r="F16" s="39"/>
      <c r="G16" s="40"/>
      <c r="H16" s="40"/>
      <c r="I16" s="40"/>
      <c r="K16" s="40"/>
      <c r="L16" s="37"/>
    </row>
    <row r="17" spans="2:12" ht="19.5" customHeight="1" x14ac:dyDescent="0.25">
      <c r="B17" s="46"/>
      <c r="C17" s="37"/>
      <c r="D17" s="37"/>
      <c r="E17" s="38"/>
      <c r="F17" s="39"/>
      <c r="G17" s="40"/>
      <c r="H17" s="40"/>
      <c r="I17" s="40"/>
      <c r="K17" s="40"/>
      <c r="L17" s="37"/>
    </row>
    <row r="18" spans="2:12" ht="19.5" customHeight="1" x14ac:dyDescent="0.25">
      <c r="B18" s="46"/>
      <c r="C18" s="37"/>
      <c r="D18" s="37"/>
      <c r="E18" s="38"/>
      <c r="F18" s="39"/>
      <c r="G18" s="40"/>
      <c r="H18" s="40"/>
      <c r="I18" s="40"/>
      <c r="K18" s="40"/>
      <c r="L18" s="37"/>
    </row>
    <row r="19" spans="2:12" ht="19.5" customHeight="1" x14ac:dyDescent="0.25">
      <c r="B19" s="46"/>
      <c r="C19" s="37"/>
      <c r="D19" s="37"/>
      <c r="E19" s="38"/>
      <c r="F19" s="39"/>
      <c r="G19" s="40"/>
      <c r="H19" s="40"/>
      <c r="I19" s="40"/>
      <c r="K19" s="40"/>
      <c r="L19" s="37"/>
    </row>
    <row r="20" spans="2:12" ht="19.5" customHeight="1" x14ac:dyDescent="0.25">
      <c r="B20" s="46"/>
      <c r="C20" s="37"/>
      <c r="D20" s="37"/>
      <c r="E20" s="38"/>
      <c r="F20" s="39"/>
      <c r="G20" s="40"/>
      <c r="H20" s="40"/>
      <c r="I20" s="40"/>
      <c r="K20" s="40"/>
      <c r="L20" s="37"/>
    </row>
    <row r="21" spans="2:12" ht="19.5" customHeight="1" x14ac:dyDescent="0.25">
      <c r="B21" s="46"/>
      <c r="C21" s="37"/>
      <c r="D21" s="37"/>
      <c r="E21" s="38"/>
      <c r="F21" s="39"/>
      <c r="G21" s="40"/>
      <c r="H21" s="40"/>
      <c r="I21" s="40"/>
      <c r="K21" s="40"/>
      <c r="L21" s="37"/>
    </row>
    <row r="22" spans="2:12" ht="19.5" customHeight="1" x14ac:dyDescent="0.25">
      <c r="B22" s="46"/>
      <c r="C22" s="37"/>
      <c r="D22" s="37"/>
      <c r="E22" s="38"/>
      <c r="F22" s="39"/>
      <c r="G22" s="40"/>
      <c r="H22" s="40"/>
      <c r="I22" s="40"/>
      <c r="K22" s="40"/>
      <c r="L22" s="37"/>
    </row>
    <row r="23" spans="2:12" ht="19.5" customHeight="1" x14ac:dyDescent="0.25">
      <c r="B23" s="46"/>
      <c r="C23" s="37"/>
      <c r="D23" s="37"/>
      <c r="E23" s="38"/>
      <c r="F23" s="39"/>
      <c r="G23" s="40"/>
      <c r="H23" s="40"/>
      <c r="I23" s="40"/>
      <c r="K23" s="40"/>
      <c r="L23" s="37"/>
    </row>
    <row r="24" spans="2:12" ht="19.5" customHeight="1" x14ac:dyDescent="0.25">
      <c r="B24" s="46"/>
      <c r="C24" s="37"/>
      <c r="D24" s="37"/>
      <c r="E24" s="38"/>
      <c r="F24" s="39"/>
      <c r="G24" s="40"/>
      <c r="H24" s="40"/>
      <c r="I24" s="40"/>
      <c r="K24" s="40"/>
      <c r="L24" s="37"/>
    </row>
    <row r="25" spans="2:12" ht="19.5" customHeight="1" x14ac:dyDescent="0.25">
      <c r="B25" s="46"/>
      <c r="C25" s="37"/>
      <c r="D25" s="37"/>
      <c r="E25" s="38"/>
      <c r="F25" s="39"/>
      <c r="G25" s="40"/>
      <c r="H25" s="40"/>
      <c r="I25" s="40"/>
      <c r="K25" s="40"/>
      <c r="L25" s="37"/>
    </row>
    <row r="26" spans="2:12" ht="19.5" customHeight="1" x14ac:dyDescent="0.25">
      <c r="B26" s="46"/>
      <c r="C26" s="37"/>
      <c r="D26" s="37"/>
      <c r="E26" s="38"/>
      <c r="F26" s="39"/>
      <c r="G26" s="40"/>
      <c r="H26" s="40"/>
      <c r="I26" s="40"/>
      <c r="K26" s="40"/>
      <c r="L26" s="37"/>
    </row>
    <row r="27" spans="2:12" ht="19.5" customHeight="1" x14ac:dyDescent="0.25">
      <c r="B27" s="46"/>
      <c r="C27" s="37"/>
      <c r="D27" s="37"/>
      <c r="E27" s="38"/>
      <c r="F27" s="39"/>
      <c r="G27" s="40"/>
      <c r="H27" s="40"/>
      <c r="I27" s="40"/>
      <c r="K27" s="40"/>
      <c r="L27" s="37"/>
    </row>
    <row r="28" spans="2:12" ht="19.5" customHeight="1" x14ac:dyDescent="0.25">
      <c r="B28" s="46"/>
      <c r="C28" s="37"/>
      <c r="D28" s="37"/>
      <c r="E28" s="38"/>
      <c r="F28" s="39"/>
      <c r="G28" s="40"/>
      <c r="H28" s="40"/>
      <c r="I28" s="40"/>
      <c r="K28" s="40"/>
      <c r="L28" s="37"/>
    </row>
    <row r="29" spans="2:12" ht="19.5" customHeight="1" x14ac:dyDescent="0.25">
      <c r="B29" s="46"/>
      <c r="C29" s="37"/>
      <c r="D29" s="37"/>
      <c r="E29" s="38"/>
      <c r="F29" s="39"/>
      <c r="G29" s="40"/>
      <c r="H29" s="40"/>
      <c r="I29" s="40"/>
      <c r="K29" s="40"/>
      <c r="L29" s="37"/>
    </row>
    <row r="30" spans="2:12" ht="19.5" customHeight="1" x14ac:dyDescent="0.25">
      <c r="B30" s="46"/>
      <c r="C30" s="37"/>
      <c r="D30" s="37"/>
      <c r="E30" s="38"/>
      <c r="F30" s="39"/>
      <c r="G30" s="40"/>
      <c r="H30" s="40"/>
      <c r="I30" s="40"/>
      <c r="K30" s="40"/>
      <c r="L30" s="37"/>
    </row>
    <row r="31" spans="2:12" ht="19.5" customHeight="1" x14ac:dyDescent="0.25">
      <c r="B31" s="46"/>
      <c r="C31" s="37"/>
      <c r="D31" s="37"/>
      <c r="E31" s="38"/>
      <c r="F31" s="39"/>
      <c r="G31" s="40"/>
      <c r="H31" s="40"/>
      <c r="I31" s="40"/>
      <c r="K31" s="40"/>
      <c r="L31" s="37"/>
    </row>
    <row r="32" spans="2:12" ht="19.5" customHeight="1" x14ac:dyDescent="0.25">
      <c r="B32" s="46"/>
      <c r="C32" s="37"/>
      <c r="D32" s="37"/>
      <c r="E32" s="38"/>
      <c r="F32" s="39"/>
      <c r="G32" s="40"/>
      <c r="H32" s="40"/>
      <c r="I32" s="40"/>
      <c r="K32" s="40"/>
      <c r="L32" s="37"/>
    </row>
    <row r="33" spans="2:12" ht="19.5" customHeight="1" x14ac:dyDescent="0.25">
      <c r="B33" s="46"/>
      <c r="C33" s="37"/>
      <c r="D33" s="37"/>
      <c r="E33" s="38"/>
      <c r="F33" s="39"/>
      <c r="G33" s="40"/>
      <c r="H33" s="40"/>
      <c r="I33" s="40"/>
      <c r="K33" s="40"/>
      <c r="L33" s="37"/>
    </row>
    <row r="34" spans="2:12" ht="19.5" customHeight="1" x14ac:dyDescent="0.25">
      <c r="B34" s="46"/>
      <c r="C34" s="37"/>
      <c r="D34" s="37"/>
      <c r="E34" s="38"/>
      <c r="F34" s="39"/>
      <c r="G34" s="40"/>
      <c r="H34" s="40"/>
      <c r="I34" s="40"/>
      <c r="K34" s="40"/>
      <c r="L34" s="37"/>
    </row>
    <row r="35" spans="2:12" ht="19.5" customHeight="1" x14ac:dyDescent="0.25">
      <c r="B35" s="46"/>
      <c r="C35" s="37"/>
      <c r="D35" s="37"/>
      <c r="E35" s="38"/>
      <c r="F35" s="39"/>
      <c r="G35" s="40"/>
      <c r="H35" s="40"/>
      <c r="I35" s="40"/>
      <c r="K35" s="40"/>
      <c r="L35" s="37"/>
    </row>
    <row r="36" spans="2:12" ht="19.5" customHeight="1" x14ac:dyDescent="0.25">
      <c r="B36" s="46"/>
      <c r="C36" s="37"/>
      <c r="D36" s="37"/>
      <c r="E36" s="41"/>
      <c r="F36" s="39"/>
      <c r="G36" s="40"/>
      <c r="H36" s="40"/>
      <c r="I36" s="40"/>
      <c r="K36" s="40"/>
      <c r="L36" s="37"/>
    </row>
  </sheetData>
  <sortState xmlns:xlrd2="http://schemas.microsoft.com/office/spreadsheetml/2017/richdata2" ref="B6:D19">
    <sortCondition ref="B6"/>
  </sortState>
  <mergeCells count="4">
    <mergeCell ref="B2:D2"/>
    <mergeCell ref="B4:E4"/>
    <mergeCell ref="G4:I4"/>
    <mergeCell ref="K4:L4"/>
  </mergeCells>
  <conditionalFormatting sqref="L6:L36">
    <cfRule type="cellIs" dxfId="1" priority="1" operator="equal">
      <formula>"Insuficiente!"</formula>
    </cfRule>
    <cfRule type="cellIs" dxfId="0" priority="2" operator="equal">
      <formula>"Suficiente"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Prod</vt:lpstr>
      <vt:lpstr>Calculo MP</vt:lpstr>
      <vt:lpstr>MRP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Martínez</cp:lastModifiedBy>
  <dcterms:created xsi:type="dcterms:W3CDTF">2013-05-11T14:34:43Z</dcterms:created>
  <dcterms:modified xsi:type="dcterms:W3CDTF">2024-04-04T21:26:00Z</dcterms:modified>
</cp:coreProperties>
</file>