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1 Cronogramas\✔00-Para Calificar\Archivo\Control y solicitud de mercancías,\"/>
    </mc:Choice>
  </mc:AlternateContent>
  <xr:revisionPtr revIDLastSave="0" documentId="13_ncr:1_{9EABF994-7305-42F2-A67E-519D37348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ol" sheetId="1" r:id="rId1"/>
  </sheets>
  <definedNames>
    <definedName name="_xlnm._FilterDatabase" localSheetId="0" hidden="1">Control!$B$5:$U$17</definedName>
  </definedNames>
  <calcPr calcId="191029"/>
</workbook>
</file>

<file path=xl/calcChain.xml><?xml version="1.0" encoding="utf-8"?>
<calcChain xmlns="http://schemas.openxmlformats.org/spreadsheetml/2006/main">
  <c r="P17" i="1" l="1"/>
  <c r="T17" i="1" s="1"/>
  <c r="U17" i="1" s="1"/>
  <c r="V17" i="1" s="1"/>
  <c r="Q17" i="1"/>
  <c r="R17" i="1" s="1"/>
  <c r="P16" i="1"/>
  <c r="Q16" i="1" s="1"/>
  <c r="R16" i="1" s="1"/>
  <c r="E18" i="1"/>
  <c r="N17" i="1"/>
  <c r="G17" i="1"/>
  <c r="N16" i="1"/>
  <c r="G16" i="1"/>
  <c r="P15" i="1"/>
  <c r="Q15" i="1" s="1"/>
  <c r="R15" i="1" s="1"/>
  <c r="N15" i="1"/>
  <c r="G15" i="1"/>
  <c r="P14" i="1"/>
  <c r="Q14" i="1" s="1"/>
  <c r="R14" i="1" s="1"/>
  <c r="N14" i="1"/>
  <c r="G14" i="1"/>
  <c r="P13" i="1"/>
  <c r="T13" i="1" s="1"/>
  <c r="U13" i="1" s="1"/>
  <c r="V13" i="1" s="1"/>
  <c r="N13" i="1"/>
  <c r="G13" i="1"/>
  <c r="P12" i="1"/>
  <c r="T12" i="1" s="1"/>
  <c r="U12" i="1" s="1"/>
  <c r="V12" i="1" s="1"/>
  <c r="N12" i="1"/>
  <c r="G12" i="1"/>
  <c r="P11" i="1"/>
  <c r="Q11" i="1" s="1"/>
  <c r="R11" i="1" s="1"/>
  <c r="N11" i="1"/>
  <c r="G11" i="1"/>
  <c r="P10" i="1"/>
  <c r="Q10" i="1" s="1"/>
  <c r="R10" i="1" s="1"/>
  <c r="N10" i="1"/>
  <c r="G10" i="1"/>
  <c r="P9" i="1"/>
  <c r="T9" i="1" s="1"/>
  <c r="U9" i="1" s="1"/>
  <c r="V9" i="1" s="1"/>
  <c r="N9" i="1"/>
  <c r="G9" i="1"/>
  <c r="P8" i="1"/>
  <c r="T8" i="1" s="1"/>
  <c r="U8" i="1" s="1"/>
  <c r="V8" i="1" s="1"/>
  <c r="N8" i="1"/>
  <c r="G8" i="1"/>
  <c r="P7" i="1"/>
  <c r="Q7" i="1" s="1"/>
  <c r="R7" i="1" s="1"/>
  <c r="N7" i="1"/>
  <c r="G7" i="1"/>
  <c r="P6" i="1"/>
  <c r="T6" i="1" s="1"/>
  <c r="U6" i="1" s="1"/>
  <c r="N6" i="1"/>
  <c r="G6" i="1"/>
  <c r="T16" i="1" l="1"/>
  <c r="U16" i="1" s="1"/>
  <c r="V16" i="1" s="1"/>
  <c r="T11" i="1"/>
  <c r="U11" i="1" s="1"/>
  <c r="V11" i="1" s="1"/>
  <c r="T15" i="1"/>
  <c r="U15" i="1" s="1"/>
  <c r="V15" i="1" s="1"/>
  <c r="T14" i="1"/>
  <c r="U14" i="1" s="1"/>
  <c r="V14" i="1" s="1"/>
  <c r="Q13" i="1"/>
  <c r="R13" i="1" s="1"/>
  <c r="Q12" i="1"/>
  <c r="R12" i="1" s="1"/>
  <c r="T10" i="1"/>
  <c r="U10" i="1" s="1"/>
  <c r="V10" i="1" s="1"/>
  <c r="Q9" i="1"/>
  <c r="R9" i="1" s="1"/>
  <c r="Q8" i="1"/>
  <c r="R8" i="1" s="1"/>
  <c r="T7" i="1"/>
  <c r="U7" i="1" s="1"/>
  <c r="V7" i="1" s="1"/>
  <c r="N18" i="1"/>
  <c r="O16" i="1" s="1"/>
  <c r="V6" i="1"/>
  <c r="Q6" i="1"/>
  <c r="R6" i="1" s="1"/>
  <c r="G18" i="1"/>
  <c r="N20" i="1" l="1"/>
  <c r="N21" i="1"/>
  <c r="V18" i="1"/>
  <c r="O9" i="1"/>
  <c r="O8" i="1"/>
  <c r="O12" i="1"/>
  <c r="O14" i="1"/>
  <c r="O15" i="1"/>
  <c r="O6" i="1"/>
  <c r="O10" i="1"/>
  <c r="O7" i="1"/>
  <c r="O11" i="1"/>
  <c r="O17" i="1"/>
  <c r="O13" i="1"/>
  <c r="N22" i="1" l="1"/>
  <c r="O20" i="1" s="1"/>
  <c r="O18" i="1"/>
  <c r="O21" i="1" l="1"/>
  <c r="O22" i="1" s="1"/>
</calcChain>
</file>

<file path=xl/sharedStrings.xml><?xml version="1.0" encoding="utf-8"?>
<sst xmlns="http://schemas.openxmlformats.org/spreadsheetml/2006/main" count="67" uniqueCount="58">
  <si>
    <t>Código</t>
  </si>
  <si>
    <t>Costo Total</t>
  </si>
  <si>
    <t>Descripción Producto</t>
  </si>
  <si>
    <t>Saldo Actual Inventario</t>
  </si>
  <si>
    <t>Unidad Medida</t>
  </si>
  <si>
    <t>CONSUMO SEMESTRE</t>
  </si>
  <si>
    <t>Total Consumo</t>
  </si>
  <si>
    <t>Consumo diario</t>
  </si>
  <si>
    <t xml:space="preserve">Valor a Comprar </t>
  </si>
  <si>
    <t xml:space="preserve">Productos a Comprar </t>
  </si>
  <si>
    <t>% Participa.</t>
  </si>
  <si>
    <t>Costo X Unidad</t>
  </si>
  <si>
    <t>Inventario optimo</t>
  </si>
  <si>
    <t>COMPRAS</t>
  </si>
  <si>
    <t>CONTROL Y SOLICITUD DE MERCANCÍAS GESTIÓN DE COMPRAS</t>
  </si>
  <si>
    <t>Días hábiles promedio</t>
  </si>
  <si>
    <t>INFORMACIÓN DEL PRODUCTO</t>
  </si>
  <si>
    <t>CÁLCULOS Y ESTADÍSTICAS</t>
  </si>
  <si>
    <t>inventario mínimo mes</t>
  </si>
  <si>
    <t>Saldo Actual Inventario días</t>
  </si>
  <si>
    <t>Meses óptimos Inv.</t>
  </si>
  <si>
    <t>Total Productos:</t>
  </si>
  <si>
    <t>Product. Existentes:</t>
  </si>
  <si>
    <t>Product.  Agotados:</t>
  </si>
  <si>
    <t>2023-JUL</t>
  </si>
  <si>
    <t>2023-AGO</t>
  </si>
  <si>
    <t>2023-SEP</t>
  </si>
  <si>
    <t>2023-OCT</t>
  </si>
  <si>
    <t>2023-NOV</t>
  </si>
  <si>
    <t>2023-DIC</t>
  </si>
  <si>
    <t xml:space="preserve"> </t>
  </si>
  <si>
    <t>Q315</t>
  </si>
  <si>
    <t>Q310</t>
  </si>
  <si>
    <t>Q503</t>
  </si>
  <si>
    <t>Q316</t>
  </si>
  <si>
    <t>Q401</t>
  </si>
  <si>
    <t>Q900</t>
  </si>
  <si>
    <t>Q395</t>
  </si>
  <si>
    <t>Q745</t>
  </si>
  <si>
    <t>Q123</t>
  </si>
  <si>
    <t>Q271</t>
  </si>
  <si>
    <t>Q169</t>
  </si>
  <si>
    <t>Q131</t>
  </si>
  <si>
    <t>Humus 15</t>
  </si>
  <si>
    <t>Zinc</t>
  </si>
  <si>
    <t>Fluyex</t>
  </si>
  <si>
    <t>Calcio</t>
  </si>
  <si>
    <t>Zin Stress</t>
  </si>
  <si>
    <t>Boro</t>
  </si>
  <si>
    <t>Hierro</t>
  </si>
  <si>
    <t>Manganeso</t>
  </si>
  <si>
    <t>Trionex</t>
  </si>
  <si>
    <t>Actiplant</t>
  </si>
  <si>
    <t>Aminogib</t>
  </si>
  <si>
    <t>Siliconex</t>
  </si>
  <si>
    <t>Gramos</t>
  </si>
  <si>
    <t>Kilos</t>
  </si>
  <si>
    <t>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</si>
</sst>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20"/>
      <name val="Calibri"/>
      <family val="2"/>
      <scheme val="minor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98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1" xfId="0" quotePrefix="1" applyFont="1" applyBorder="1"/>
    <xf numFmtId="0" fontId="3" fillId="0" borderId="1" xfId="0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164" fontId="3" fillId="0" borderId="4" xfId="0" applyNumberFormat="1" applyFont="1" applyBorder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3" fillId="0" borderId="2" xfId="0" applyNumberFormat="1" applyFont="1" applyBorder="1"/>
    <xf numFmtId="165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3" fontId="2" fillId="0" borderId="8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2" fillId="0" borderId="9" xfId="0" applyFont="1" applyBorder="1"/>
    <xf numFmtId="3" fontId="2" fillId="0" borderId="10" xfId="0" applyNumberFormat="1" applyFont="1" applyBorder="1"/>
    <xf numFmtId="3" fontId="4" fillId="0" borderId="9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/>
    <xf numFmtId="3" fontId="4" fillId="0" borderId="12" xfId="0" applyNumberFormat="1" applyFont="1" applyBorder="1"/>
    <xf numFmtId="3" fontId="3" fillId="0" borderId="9" xfId="0" applyNumberFormat="1" applyFont="1" applyBorder="1"/>
    <xf numFmtId="3" fontId="2" fillId="0" borderId="9" xfId="0" applyNumberFormat="1" applyFont="1" applyBorder="1"/>
    <xf numFmtId="0" fontId="2" fillId="0" borderId="11" xfId="0" applyFont="1" applyBorder="1"/>
    <xf numFmtId="0" fontId="2" fillId="0" borderId="12" xfId="0" applyFont="1" applyBorder="1"/>
    <xf numFmtId="3" fontId="2" fillId="0" borderId="12" xfId="0" applyNumberFormat="1" applyFont="1" applyBorder="1"/>
    <xf numFmtId="4" fontId="2" fillId="0" borderId="12" xfId="0" applyNumberFormat="1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5" fillId="0" borderId="0" xfId="0" applyFont="1"/>
    <xf numFmtId="3" fontId="3" fillId="0" borderId="4" xfId="0" applyNumberFormat="1" applyFont="1" applyBorder="1"/>
    <xf numFmtId="3" fontId="4" fillId="0" borderId="1" xfId="0" applyNumberFormat="1" applyFont="1" applyBorder="1" applyAlignment="1">
      <alignment horizontal="center"/>
    </xf>
    <xf numFmtId="165" fontId="3" fillId="0" borderId="3" xfId="0" applyNumberFormat="1" applyFont="1" applyBorder="1"/>
    <xf numFmtId="0" fontId="3" fillId="0" borderId="10" xfId="0" applyFont="1" applyBorder="1"/>
    <xf numFmtId="9" fontId="3" fillId="0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/>
    <xf numFmtId="165" fontId="3" fillId="4" borderId="3" xfId="0" applyNumberFormat="1" applyFont="1" applyFill="1" applyBorder="1"/>
    <xf numFmtId="3" fontId="3" fillId="7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4" xfId="0" applyNumberFormat="1" applyFont="1" applyFill="1" applyBorder="1" applyAlignment="1">
      <alignment horizontal="center" vertical="center" wrapText="1"/>
    </xf>
    <xf numFmtId="9" fontId="3" fillId="4" borderId="3" xfId="1" applyFont="1" applyFill="1" applyBorder="1"/>
    <xf numFmtId="4" fontId="3" fillId="10" borderId="1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/>
    </xf>
    <xf numFmtId="9" fontId="2" fillId="0" borderId="8" xfId="1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9" fontId="2" fillId="0" borderId="13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8" borderId="4" xfId="0" applyNumberFormat="1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8989"/>
      <color rgb="FF33CCFF"/>
      <color rgb="FF00FF00"/>
      <color rgb="FF007A37"/>
      <color rgb="FFFF7D7D"/>
      <color rgb="FF0000FF"/>
      <color rgb="FF5BFFA5"/>
      <color rgb="FFD2A000"/>
      <color rgb="FFFFE389"/>
      <color rgb="FF83C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87755697204487E-2"/>
          <c:y val="0.11739657774313837"/>
          <c:w val="0.66213389992917548"/>
          <c:h val="0.7176678729247589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C7-45B0-90B5-C2538D58D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C7-45B0-90B5-C2538D58D651}"/>
              </c:ext>
            </c:extLst>
          </c:dPt>
          <c:dLbls>
            <c:dLbl>
              <c:idx val="0"/>
              <c:layout>
                <c:manualLayout>
                  <c:x val="0.18390993578632858"/>
                  <c:y val="-0.1006592819965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C7-45B0-90B5-C2538D58D651}"/>
                </c:ext>
              </c:extLst>
            </c:dLbl>
            <c:dLbl>
              <c:idx val="1"/>
              <c:layout>
                <c:manualLayout>
                  <c:x val="-0.11268360322884168"/>
                  <c:y val="0.13418079096045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C7-45B0-90B5-C2538D58D6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Control!$O$20:$O$21</c:f>
              <c:numCache>
                <c:formatCode>0%</c:formatCode>
                <c:ptCount val="2"/>
                <c:pt idx="0">
                  <c:v>0.41666666666666669</c:v>
                </c:pt>
                <c:pt idx="1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7-45B0-90B5-C2538D58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4015748031496"/>
          <c:y val="0.19486111111111112"/>
          <c:w val="0.82135870516185472"/>
          <c:h val="0.43305045202682996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771488469601676E-3"/>
                  <c:y val="-6.3276836158192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40-417F-A5F8-310CA097752D}"/>
                </c:ext>
              </c:extLst>
            </c:dLbl>
            <c:dLbl>
              <c:idx val="1"/>
              <c:layout>
                <c:manualLayout>
                  <c:x val="2.0125786163522012E-2"/>
                  <c:y val="-3.6158192090395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40-417F-A5F8-310CA097752D}"/>
                </c:ext>
              </c:extLst>
            </c:dLbl>
            <c:dLbl>
              <c:idx val="2"/>
              <c:layout>
                <c:manualLayout>
                  <c:x val="2.180293501048218E-2"/>
                  <c:y val="-8.1355932203389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40-417F-A5F8-310CA097752D}"/>
                </c:ext>
              </c:extLst>
            </c:dLbl>
            <c:dLbl>
              <c:idx val="3"/>
              <c:layout>
                <c:manualLayout>
                  <c:x val="2.0125786163522012E-2"/>
                  <c:y val="-7.6836158192090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40-417F-A5F8-310CA097752D}"/>
                </c:ext>
              </c:extLst>
            </c:dLbl>
            <c:dLbl>
              <c:idx val="4"/>
              <c:layout>
                <c:manualLayout>
                  <c:x val="2.5157232704402517E-2"/>
                  <c:y val="-5.4237288135593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40-417F-A5F8-310CA097752D}"/>
                </c:ext>
              </c:extLst>
            </c:dLbl>
            <c:dLbl>
              <c:idx val="5"/>
              <c:layout>
                <c:manualLayout>
                  <c:x val="2.8511530398322851E-2"/>
                  <c:y val="-8.1355932203389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40-417F-A5F8-310CA097752D}"/>
                </c:ext>
              </c:extLst>
            </c:dLbl>
            <c:dLbl>
              <c:idx val="6"/>
              <c:layout>
                <c:manualLayout>
                  <c:x val="2.1802935010482059E-2"/>
                  <c:y val="-6.7796610169491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40-417F-A5F8-310CA097752D}"/>
                </c:ext>
              </c:extLst>
            </c:dLbl>
            <c:dLbl>
              <c:idx val="7"/>
              <c:layout>
                <c:manualLayout>
                  <c:x val="5.0314465408805029E-3"/>
                  <c:y val="-5.875706214689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40-417F-A5F8-310CA097752D}"/>
                </c:ext>
              </c:extLst>
            </c:dLbl>
            <c:dLbl>
              <c:idx val="8"/>
              <c:layout>
                <c:manualLayout>
                  <c:x val="5.0314465408805029E-3"/>
                  <c:y val="-2.71186440677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40-417F-A5F8-310CA09775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Control!$C$6:$C$15</c:f>
              <c:strCache>
                <c:ptCount val="10"/>
                <c:pt idx="0">
                  <c:v>Humus 15</c:v>
                </c:pt>
                <c:pt idx="1">
                  <c:v>Zinc</c:v>
                </c:pt>
                <c:pt idx="2">
                  <c:v>Fluyex</c:v>
                </c:pt>
                <c:pt idx="3">
                  <c:v>Calcio</c:v>
                </c:pt>
                <c:pt idx="4">
                  <c:v>Zin Stress</c:v>
                </c:pt>
                <c:pt idx="5">
                  <c:v>Aminogib</c:v>
                </c:pt>
                <c:pt idx="6">
                  <c:v>Boro</c:v>
                </c:pt>
                <c:pt idx="7">
                  <c:v>Hierro</c:v>
                </c:pt>
                <c:pt idx="8">
                  <c:v>Manganeso</c:v>
                </c:pt>
                <c:pt idx="9">
                  <c:v>Trionex</c:v>
                </c:pt>
              </c:strCache>
            </c:strRef>
          </c:cat>
          <c:val>
            <c:numRef>
              <c:f>Control!$N$6:$N$15</c:f>
              <c:numCache>
                <c:formatCode>#,##0</c:formatCode>
                <c:ptCount val="10"/>
                <c:pt idx="0">
                  <c:v>26666</c:v>
                </c:pt>
                <c:pt idx="1">
                  <c:v>21492</c:v>
                </c:pt>
                <c:pt idx="2">
                  <c:v>12451</c:v>
                </c:pt>
                <c:pt idx="3">
                  <c:v>17469</c:v>
                </c:pt>
                <c:pt idx="4">
                  <c:v>25141</c:v>
                </c:pt>
                <c:pt idx="5">
                  <c:v>26355</c:v>
                </c:pt>
                <c:pt idx="6">
                  <c:v>25715</c:v>
                </c:pt>
                <c:pt idx="7">
                  <c:v>27751</c:v>
                </c:pt>
                <c:pt idx="8">
                  <c:v>16571</c:v>
                </c:pt>
                <c:pt idx="9">
                  <c:v>26131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0-417F-A5F8-310CA097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16640"/>
        <c:axId val="1064115392"/>
      </c:lineChart>
      <c:catAx>
        <c:axId val="10641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4115392"/>
        <c:crosses val="autoZero"/>
        <c:auto val="1"/>
        <c:lblAlgn val="ctr"/>
        <c:lblOffset val="100"/>
        <c:noMultiLvlLbl val="0"/>
      </c:catAx>
      <c:valAx>
        <c:axId val="106411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411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22</xdr:row>
      <xdr:rowOff>19050</xdr:rowOff>
    </xdr:from>
    <xdr:to>
      <xdr:col>14</xdr:col>
      <xdr:colOff>771525</xdr:colOff>
      <xdr:row>33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D25B13-2132-4B54-8FE5-440F5985E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19050</xdr:rowOff>
    </xdr:from>
    <xdr:to>
      <xdr:col>10</xdr:col>
      <xdr:colOff>590550</xdr:colOff>
      <xdr:row>33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CC0512-309A-49A8-B243-0C49D4299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GridLines="0" tabSelected="1" zoomScaleNormal="100" workbookViewId="0"/>
  </sheetViews>
  <sheetFormatPr baseColWidth="10" defaultRowHeight="15" x14ac:dyDescent="0.25"/>
  <cols>
    <col min="1" max="1" width="2.7109375" customWidth="1"/>
    <col min="2" max="2" width="7.5703125" customWidth="1"/>
    <col min="3" max="3" width="26.5703125" customWidth="1"/>
    <col min="4" max="4" width="9.85546875" style="1" customWidth="1"/>
    <col min="5" max="5" width="12.42578125" style="1" customWidth="1"/>
    <col min="6" max="6" width="9" style="2" customWidth="1"/>
    <col min="7" max="7" width="12" style="2" customWidth="1"/>
    <col min="8" max="11" width="9.140625" style="1" customWidth="1"/>
    <col min="12" max="12" width="11.28515625" style="1" customWidth="1"/>
    <col min="13" max="13" width="10.28515625" style="1" customWidth="1"/>
    <col min="14" max="14" width="12.42578125" style="1" customWidth="1"/>
    <col min="15" max="15" width="11.7109375" style="1" bestFit="1" customWidth="1"/>
    <col min="16" max="16" width="12.140625" style="1" bestFit="1" customWidth="1"/>
    <col min="17" max="17" width="11.42578125" style="1" customWidth="1"/>
    <col min="18" max="18" width="14.42578125" style="1" bestFit="1" customWidth="1"/>
    <col min="19" max="19" width="12" style="1" bestFit="1" customWidth="1"/>
    <col min="20" max="20" width="11.42578125" style="1" customWidth="1"/>
    <col min="21" max="21" width="11.7109375" bestFit="1" customWidth="1"/>
    <col min="22" max="22" width="12.42578125" customWidth="1"/>
  </cols>
  <sheetData>
    <row r="1" spans="1:23" ht="15.75" customHeight="1" x14ac:dyDescent="0.4">
      <c r="A1" s="3"/>
      <c r="B1" s="39"/>
      <c r="C1" s="3"/>
      <c r="D1" s="9"/>
      <c r="E1" s="9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"/>
      <c r="V1" s="3"/>
      <c r="W1" s="3"/>
    </row>
    <row r="2" spans="1:23" ht="21" x14ac:dyDescent="0.35">
      <c r="A2" s="3"/>
      <c r="B2" s="70" t="s">
        <v>14</v>
      </c>
      <c r="C2" s="71"/>
      <c r="D2" s="71"/>
      <c r="E2" s="71"/>
      <c r="F2" s="71"/>
      <c r="G2" s="71"/>
      <c r="H2" s="72"/>
      <c r="I2" s="9"/>
      <c r="J2" s="3"/>
      <c r="K2" s="3"/>
      <c r="L2" s="3"/>
      <c r="M2" s="3"/>
      <c r="N2" s="9"/>
      <c r="O2" s="9"/>
      <c r="P2" s="9"/>
      <c r="Q2" s="9"/>
      <c r="R2" s="9"/>
      <c r="S2" s="9"/>
      <c r="T2" s="9"/>
      <c r="U2" s="3"/>
      <c r="V2" s="3"/>
      <c r="W2" s="3"/>
    </row>
    <row r="3" spans="1:23" ht="19.5" customHeight="1" x14ac:dyDescent="0.25">
      <c r="A3" s="3"/>
      <c r="B3" s="11"/>
      <c r="C3" s="11"/>
      <c r="D3" s="12"/>
      <c r="E3" s="12"/>
      <c r="F3" s="13"/>
      <c r="G3" s="13"/>
      <c r="H3" s="12"/>
      <c r="I3" s="12"/>
      <c r="J3" s="12"/>
      <c r="K3" s="12"/>
      <c r="L3" s="12"/>
      <c r="M3" s="12"/>
      <c r="N3" s="40" t="s">
        <v>15</v>
      </c>
      <c r="O3" s="14"/>
      <c r="P3" s="41">
        <v>24</v>
      </c>
      <c r="Q3" s="12"/>
      <c r="R3" s="12" t="s">
        <v>30</v>
      </c>
      <c r="S3" s="12"/>
      <c r="T3" s="12"/>
      <c r="U3" s="11"/>
      <c r="V3" s="11"/>
      <c r="W3" s="3"/>
    </row>
    <row r="4" spans="1:23" x14ac:dyDescent="0.25">
      <c r="A4" s="3"/>
      <c r="B4" s="60" t="s">
        <v>16</v>
      </c>
      <c r="C4" s="61"/>
      <c r="D4" s="61"/>
      <c r="E4" s="61"/>
      <c r="F4" s="61"/>
      <c r="G4" s="62"/>
      <c r="H4" s="63" t="s">
        <v>5</v>
      </c>
      <c r="I4" s="64"/>
      <c r="J4" s="64"/>
      <c r="K4" s="64"/>
      <c r="L4" s="64"/>
      <c r="M4" s="65"/>
      <c r="N4" s="66" t="s">
        <v>17</v>
      </c>
      <c r="O4" s="67"/>
      <c r="P4" s="67"/>
      <c r="Q4" s="67"/>
      <c r="R4" s="67"/>
      <c r="S4" s="67"/>
      <c r="T4" s="67"/>
      <c r="U4" s="68" t="s">
        <v>13</v>
      </c>
      <c r="V4" s="69"/>
      <c r="W4" s="3"/>
    </row>
    <row r="5" spans="1:23" ht="32.25" customHeight="1" x14ac:dyDescent="0.25">
      <c r="A5" s="3"/>
      <c r="B5" s="45" t="s">
        <v>0</v>
      </c>
      <c r="C5" s="45" t="s">
        <v>2</v>
      </c>
      <c r="D5" s="46" t="s">
        <v>4</v>
      </c>
      <c r="E5" s="46" t="s">
        <v>3</v>
      </c>
      <c r="F5" s="47" t="s">
        <v>11</v>
      </c>
      <c r="G5" s="48" t="s">
        <v>1</v>
      </c>
      <c r="H5" s="51" t="s">
        <v>24</v>
      </c>
      <c r="I5" s="51" t="s">
        <v>25</v>
      </c>
      <c r="J5" s="51" t="s">
        <v>26</v>
      </c>
      <c r="K5" s="51" t="s">
        <v>27</v>
      </c>
      <c r="L5" s="51" t="s">
        <v>28</v>
      </c>
      <c r="M5" s="51" t="s">
        <v>29</v>
      </c>
      <c r="N5" s="52" t="s">
        <v>6</v>
      </c>
      <c r="O5" s="52" t="s">
        <v>10</v>
      </c>
      <c r="P5" s="52" t="s">
        <v>18</v>
      </c>
      <c r="Q5" s="52" t="s">
        <v>7</v>
      </c>
      <c r="R5" s="53" t="s">
        <v>19</v>
      </c>
      <c r="S5" s="52" t="s">
        <v>20</v>
      </c>
      <c r="T5" s="52" t="s">
        <v>12</v>
      </c>
      <c r="U5" s="55" t="s">
        <v>9</v>
      </c>
      <c r="V5" s="55" t="s">
        <v>8</v>
      </c>
      <c r="W5" s="3"/>
    </row>
    <row r="6" spans="1:23" ht="21" customHeight="1" x14ac:dyDescent="0.25">
      <c r="A6" s="3"/>
      <c r="B6" s="4" t="s">
        <v>31</v>
      </c>
      <c r="C6" s="5" t="s">
        <v>43</v>
      </c>
      <c r="D6" s="6" t="s">
        <v>55</v>
      </c>
      <c r="E6" s="6">
        <v>15780</v>
      </c>
      <c r="F6" s="7">
        <v>780</v>
      </c>
      <c r="G6" s="7">
        <f>E6*F6</f>
        <v>12308400</v>
      </c>
      <c r="H6" s="6">
        <v>7710</v>
      </c>
      <c r="I6" s="6">
        <v>2145</v>
      </c>
      <c r="J6" s="6">
        <v>6376</v>
      </c>
      <c r="K6" s="6">
        <v>486</v>
      </c>
      <c r="L6" s="6">
        <v>3373</v>
      </c>
      <c r="M6" s="6">
        <v>6576</v>
      </c>
      <c r="N6" s="6">
        <f>SUM(H6:M6)</f>
        <v>26666</v>
      </c>
      <c r="O6" s="44">
        <f>N6/$N$18</f>
        <v>0.10150433180565495</v>
      </c>
      <c r="P6" s="6">
        <f>AVERAGE(H6:M6)</f>
        <v>4444.333333333333</v>
      </c>
      <c r="Q6" s="6">
        <f>P6/$P$3</f>
        <v>185.18055555555554</v>
      </c>
      <c r="R6" s="8">
        <f>E6/Q6</f>
        <v>85.214130353258838</v>
      </c>
      <c r="S6" s="6">
        <v>3</v>
      </c>
      <c r="T6" s="6">
        <f>P6*S6</f>
        <v>13333</v>
      </c>
      <c r="U6" s="6">
        <f>E6-T6</f>
        <v>2447</v>
      </c>
      <c r="V6" s="6">
        <f>IF(U6&gt;0,0,ABS(F6*U6))</f>
        <v>0</v>
      </c>
      <c r="W6" s="3"/>
    </row>
    <row r="7" spans="1:23" ht="21" customHeight="1" x14ac:dyDescent="0.25">
      <c r="A7" s="3"/>
      <c r="B7" s="4" t="s">
        <v>32</v>
      </c>
      <c r="C7" s="5" t="s">
        <v>44</v>
      </c>
      <c r="D7" s="6" t="s">
        <v>56</v>
      </c>
      <c r="E7" s="6">
        <v>2966</v>
      </c>
      <c r="F7" s="7">
        <v>1850</v>
      </c>
      <c r="G7" s="7">
        <f t="shared" ref="G7:G17" si="0">E7*F7</f>
        <v>5487100</v>
      </c>
      <c r="H7" s="6">
        <v>3518</v>
      </c>
      <c r="I7" s="6">
        <v>921</v>
      </c>
      <c r="J7" s="6">
        <v>102</v>
      </c>
      <c r="K7" s="6">
        <v>6068</v>
      </c>
      <c r="L7" s="6">
        <v>5368</v>
      </c>
      <c r="M7" s="6">
        <v>5515</v>
      </c>
      <c r="N7" s="6">
        <f t="shared" ref="N7:N17" si="1">SUM(H7:M7)</f>
        <v>21492</v>
      </c>
      <c r="O7" s="44">
        <f t="shared" ref="O7:O17" si="2">N7/$N$18</f>
        <v>8.1809461455303989E-2</v>
      </c>
      <c r="P7" s="6">
        <f t="shared" ref="P7:P17" si="3">AVERAGE(H7:M7)</f>
        <v>3582</v>
      </c>
      <c r="Q7" s="6">
        <f t="shared" ref="Q7:Q17" si="4">P7/$P$3</f>
        <v>149.25</v>
      </c>
      <c r="R7" s="8">
        <f t="shared" ref="R7:R17" si="5">E7/Q7</f>
        <v>19.872696817420437</v>
      </c>
      <c r="S7" s="6">
        <v>1</v>
      </c>
      <c r="T7" s="6">
        <f t="shared" ref="T7:T17" si="6">P7*S7</f>
        <v>3582</v>
      </c>
      <c r="U7" s="6">
        <f t="shared" ref="U7:U17" si="7">E7-T7</f>
        <v>-616</v>
      </c>
      <c r="V7" s="6">
        <f t="shared" ref="V7:V17" si="8">IF(U7&gt;0,0,ABS(F7*U7))</f>
        <v>1139600</v>
      </c>
      <c r="W7" s="3"/>
    </row>
    <row r="8" spans="1:23" ht="21" customHeight="1" x14ac:dyDescent="0.25">
      <c r="A8" s="3"/>
      <c r="B8" s="4" t="s">
        <v>33</v>
      </c>
      <c r="C8" s="5" t="s">
        <v>45</v>
      </c>
      <c r="D8" s="6" t="s">
        <v>57</v>
      </c>
      <c r="E8" s="6">
        <v>6453</v>
      </c>
      <c r="F8" s="7">
        <v>65</v>
      </c>
      <c r="G8" s="7">
        <f t="shared" si="0"/>
        <v>419445</v>
      </c>
      <c r="H8" s="6">
        <v>1141</v>
      </c>
      <c r="I8" s="6">
        <v>1046</v>
      </c>
      <c r="J8" s="6">
        <v>4999</v>
      </c>
      <c r="K8" s="6">
        <v>499</v>
      </c>
      <c r="L8" s="6">
        <v>307</v>
      </c>
      <c r="M8" s="6">
        <v>4459</v>
      </c>
      <c r="N8" s="6">
        <f t="shared" si="1"/>
        <v>12451</v>
      </c>
      <c r="O8" s="44">
        <f t="shared" si="2"/>
        <v>4.7394826194862738E-2</v>
      </c>
      <c r="P8" s="6">
        <f t="shared" si="3"/>
        <v>2075.1666666666665</v>
      </c>
      <c r="Q8" s="6">
        <f t="shared" si="4"/>
        <v>86.465277777777771</v>
      </c>
      <c r="R8" s="8">
        <f t="shared" si="5"/>
        <v>74.631113966749666</v>
      </c>
      <c r="S8" s="6">
        <v>4</v>
      </c>
      <c r="T8" s="6">
        <f t="shared" si="6"/>
        <v>8300.6666666666661</v>
      </c>
      <c r="U8" s="6">
        <f t="shared" si="7"/>
        <v>-1847.6666666666661</v>
      </c>
      <c r="V8" s="6">
        <f t="shared" si="8"/>
        <v>120098.3333333333</v>
      </c>
      <c r="W8" s="3"/>
    </row>
    <row r="9" spans="1:23" ht="21" customHeight="1" x14ac:dyDescent="0.25">
      <c r="A9" s="3"/>
      <c r="B9" s="4" t="s">
        <v>34</v>
      </c>
      <c r="C9" s="5" t="s">
        <v>46</v>
      </c>
      <c r="D9" s="6" t="s">
        <v>55</v>
      </c>
      <c r="E9" s="6">
        <v>12799</v>
      </c>
      <c r="F9" s="7">
        <v>290</v>
      </c>
      <c r="G9" s="7">
        <f t="shared" si="0"/>
        <v>3711710</v>
      </c>
      <c r="H9" s="6">
        <v>2368</v>
      </c>
      <c r="I9" s="6">
        <v>2829</v>
      </c>
      <c r="J9" s="6">
        <v>602</v>
      </c>
      <c r="K9" s="6">
        <v>4517</v>
      </c>
      <c r="L9" s="6">
        <v>4802</v>
      </c>
      <c r="M9" s="6">
        <v>2351</v>
      </c>
      <c r="N9" s="6">
        <f t="shared" si="1"/>
        <v>17469</v>
      </c>
      <c r="O9" s="44">
        <f t="shared" si="2"/>
        <v>6.649588135877095E-2</v>
      </c>
      <c r="P9" s="6">
        <f t="shared" si="3"/>
        <v>2911.5</v>
      </c>
      <c r="Q9" s="6">
        <f t="shared" si="4"/>
        <v>121.3125</v>
      </c>
      <c r="R9" s="8">
        <f t="shared" si="5"/>
        <v>105.50437918598661</v>
      </c>
      <c r="S9" s="6">
        <v>2</v>
      </c>
      <c r="T9" s="6">
        <f t="shared" si="6"/>
        <v>5823</v>
      </c>
      <c r="U9" s="6">
        <f t="shared" si="7"/>
        <v>6976</v>
      </c>
      <c r="V9" s="6">
        <f t="shared" si="8"/>
        <v>0</v>
      </c>
      <c r="W9" s="3"/>
    </row>
    <row r="10" spans="1:23" ht="21" customHeight="1" x14ac:dyDescent="0.25">
      <c r="A10" s="3"/>
      <c r="B10" s="4" t="s">
        <v>35</v>
      </c>
      <c r="C10" s="5" t="s">
        <v>47</v>
      </c>
      <c r="D10" s="6" t="s">
        <v>56</v>
      </c>
      <c r="E10" s="6">
        <v>4180</v>
      </c>
      <c r="F10" s="7">
        <v>5000</v>
      </c>
      <c r="G10" s="7">
        <f t="shared" si="0"/>
        <v>20900000</v>
      </c>
      <c r="H10" s="6">
        <v>2969</v>
      </c>
      <c r="I10" s="6">
        <v>409</v>
      </c>
      <c r="J10" s="6">
        <v>6890</v>
      </c>
      <c r="K10" s="6">
        <v>5748</v>
      </c>
      <c r="L10" s="6">
        <v>4187</v>
      </c>
      <c r="M10" s="6">
        <v>4938</v>
      </c>
      <c r="N10" s="6">
        <f t="shared" si="1"/>
        <v>25141</v>
      </c>
      <c r="O10" s="44">
        <f t="shared" si="2"/>
        <v>9.5699407707416598E-2</v>
      </c>
      <c r="P10" s="6">
        <f t="shared" si="3"/>
        <v>4190.166666666667</v>
      </c>
      <c r="Q10" s="6">
        <f t="shared" si="4"/>
        <v>174.5902777777778</v>
      </c>
      <c r="R10" s="8">
        <f t="shared" si="5"/>
        <v>23.941768426076923</v>
      </c>
      <c r="S10" s="6">
        <v>1</v>
      </c>
      <c r="T10" s="6">
        <f t="shared" si="6"/>
        <v>4190.166666666667</v>
      </c>
      <c r="U10" s="6">
        <f t="shared" si="7"/>
        <v>-10.16666666666697</v>
      </c>
      <c r="V10" s="6">
        <f t="shared" si="8"/>
        <v>50833.333333334849</v>
      </c>
      <c r="W10" s="3"/>
    </row>
    <row r="11" spans="1:23" ht="21" customHeight="1" x14ac:dyDescent="0.25">
      <c r="A11" s="3"/>
      <c r="B11" s="4" t="s">
        <v>36</v>
      </c>
      <c r="C11" s="5" t="s">
        <v>53</v>
      </c>
      <c r="D11" s="6" t="s">
        <v>57</v>
      </c>
      <c r="E11" s="6">
        <v>10190</v>
      </c>
      <c r="F11" s="7">
        <v>3945</v>
      </c>
      <c r="G11" s="7">
        <f t="shared" si="0"/>
        <v>40199550</v>
      </c>
      <c r="H11" s="6">
        <v>6516</v>
      </c>
      <c r="I11" s="6">
        <v>1916</v>
      </c>
      <c r="J11" s="6">
        <v>7618</v>
      </c>
      <c r="K11" s="6">
        <v>4336</v>
      </c>
      <c r="L11" s="6">
        <v>3072</v>
      </c>
      <c r="M11" s="6">
        <v>2897</v>
      </c>
      <c r="N11" s="6">
        <f t="shared" si="1"/>
        <v>26355</v>
      </c>
      <c r="O11" s="44">
        <f t="shared" si="2"/>
        <v>0.10032050794037486</v>
      </c>
      <c r="P11" s="6">
        <f t="shared" si="3"/>
        <v>4392.5</v>
      </c>
      <c r="Q11" s="6">
        <f t="shared" si="4"/>
        <v>183.02083333333334</v>
      </c>
      <c r="R11" s="8">
        <f t="shared" si="5"/>
        <v>55.676721684689809</v>
      </c>
      <c r="S11" s="6">
        <v>1</v>
      </c>
      <c r="T11" s="6">
        <f t="shared" si="6"/>
        <v>4392.5</v>
      </c>
      <c r="U11" s="6">
        <f t="shared" si="7"/>
        <v>5797.5</v>
      </c>
      <c r="V11" s="6">
        <f t="shared" si="8"/>
        <v>0</v>
      </c>
      <c r="W11" s="3"/>
    </row>
    <row r="12" spans="1:23" ht="21" customHeight="1" x14ac:dyDescent="0.25">
      <c r="A12" s="3"/>
      <c r="B12" s="4" t="s">
        <v>37</v>
      </c>
      <c r="C12" s="5" t="s">
        <v>48</v>
      </c>
      <c r="D12" s="6" t="s">
        <v>55</v>
      </c>
      <c r="E12" s="6">
        <v>1377</v>
      </c>
      <c r="F12" s="7">
        <v>252</v>
      </c>
      <c r="G12" s="7">
        <f t="shared" si="0"/>
        <v>347004</v>
      </c>
      <c r="H12" s="6">
        <v>493</v>
      </c>
      <c r="I12" s="6">
        <v>7424</v>
      </c>
      <c r="J12" s="6">
        <v>4131</v>
      </c>
      <c r="K12" s="6">
        <v>5046</v>
      </c>
      <c r="L12" s="6">
        <v>7459</v>
      </c>
      <c r="M12" s="6">
        <v>1162</v>
      </c>
      <c r="N12" s="6">
        <f t="shared" si="1"/>
        <v>25715</v>
      </c>
      <c r="O12" s="44">
        <f t="shared" si="2"/>
        <v>9.7884343072917462E-2</v>
      </c>
      <c r="P12" s="6">
        <f t="shared" si="3"/>
        <v>4285.833333333333</v>
      </c>
      <c r="Q12" s="6">
        <f t="shared" si="4"/>
        <v>178.57638888888889</v>
      </c>
      <c r="R12" s="8">
        <f t="shared" si="5"/>
        <v>7.7109858059498348</v>
      </c>
      <c r="S12" s="6">
        <v>1</v>
      </c>
      <c r="T12" s="6">
        <f t="shared" si="6"/>
        <v>4285.833333333333</v>
      </c>
      <c r="U12" s="6">
        <f t="shared" si="7"/>
        <v>-2908.833333333333</v>
      </c>
      <c r="V12" s="6">
        <f t="shared" si="8"/>
        <v>733025.99999999988</v>
      </c>
      <c r="W12" s="3"/>
    </row>
    <row r="13" spans="1:23" ht="21" customHeight="1" x14ac:dyDescent="0.25">
      <c r="A13" s="3"/>
      <c r="B13" s="4" t="s">
        <v>42</v>
      </c>
      <c r="C13" s="5" t="s">
        <v>49</v>
      </c>
      <c r="D13" s="6" t="s">
        <v>57</v>
      </c>
      <c r="E13" s="6">
        <v>7146</v>
      </c>
      <c r="F13" s="7">
        <v>762</v>
      </c>
      <c r="G13" s="7">
        <f t="shared" si="0"/>
        <v>5445252</v>
      </c>
      <c r="H13" s="6">
        <v>4630</v>
      </c>
      <c r="I13" s="6">
        <v>5017</v>
      </c>
      <c r="J13" s="6">
        <v>3893</v>
      </c>
      <c r="K13" s="6">
        <v>7299</v>
      </c>
      <c r="L13" s="6">
        <v>3839</v>
      </c>
      <c r="M13" s="6">
        <v>3073</v>
      </c>
      <c r="N13" s="6">
        <f t="shared" si="1"/>
        <v>27751</v>
      </c>
      <c r="O13" s="44">
        <f t="shared" si="2"/>
        <v>0.10563439255751633</v>
      </c>
      <c r="P13" s="6">
        <f t="shared" si="3"/>
        <v>4625.166666666667</v>
      </c>
      <c r="Q13" s="6">
        <f t="shared" si="4"/>
        <v>192.7152777777778</v>
      </c>
      <c r="R13" s="8">
        <f t="shared" si="5"/>
        <v>37.080609707758278</v>
      </c>
      <c r="S13" s="6">
        <v>2</v>
      </c>
      <c r="T13" s="6">
        <f t="shared" si="6"/>
        <v>9250.3333333333339</v>
      </c>
      <c r="U13" s="6">
        <f t="shared" si="7"/>
        <v>-2104.3333333333339</v>
      </c>
      <c r="V13" s="6">
        <f t="shared" si="8"/>
        <v>1603502.0000000005</v>
      </c>
      <c r="W13" s="3"/>
    </row>
    <row r="14" spans="1:23" ht="21" customHeight="1" x14ac:dyDescent="0.25">
      <c r="A14" s="3"/>
      <c r="B14" s="4" t="s">
        <v>38</v>
      </c>
      <c r="C14" s="5" t="s">
        <v>50</v>
      </c>
      <c r="D14" s="6" t="s">
        <v>55</v>
      </c>
      <c r="E14" s="6">
        <v>3209</v>
      </c>
      <c r="F14" s="7">
        <v>128</v>
      </c>
      <c r="G14" s="7">
        <f t="shared" si="0"/>
        <v>410752</v>
      </c>
      <c r="H14" s="6">
        <v>2246</v>
      </c>
      <c r="I14" s="6">
        <v>2252</v>
      </c>
      <c r="J14" s="6">
        <v>6082</v>
      </c>
      <c r="K14" s="6">
        <v>1604</v>
      </c>
      <c r="L14" s="6">
        <v>3816</v>
      </c>
      <c r="M14" s="6">
        <v>571</v>
      </c>
      <c r="N14" s="6">
        <f t="shared" si="1"/>
        <v>16571</v>
      </c>
      <c r="O14" s="44">
        <f t="shared" si="2"/>
        <v>6.3077637529119782E-2</v>
      </c>
      <c r="P14" s="6">
        <f t="shared" si="3"/>
        <v>2761.8333333333335</v>
      </c>
      <c r="Q14" s="6">
        <f t="shared" si="4"/>
        <v>115.0763888888889</v>
      </c>
      <c r="R14" s="8">
        <f t="shared" si="5"/>
        <v>27.885824633395689</v>
      </c>
      <c r="S14" s="6">
        <v>3</v>
      </c>
      <c r="T14" s="6">
        <f t="shared" si="6"/>
        <v>8285.5</v>
      </c>
      <c r="U14" s="6">
        <f t="shared" si="7"/>
        <v>-5076.5</v>
      </c>
      <c r="V14" s="6">
        <f t="shared" si="8"/>
        <v>649792</v>
      </c>
      <c r="W14" s="3"/>
    </row>
    <row r="15" spans="1:23" ht="21" customHeight="1" x14ac:dyDescent="0.25">
      <c r="A15" s="3"/>
      <c r="B15" s="4" t="s">
        <v>39</v>
      </c>
      <c r="C15" s="5" t="s">
        <v>51</v>
      </c>
      <c r="D15" s="6" t="s">
        <v>57</v>
      </c>
      <c r="E15" s="6">
        <v>5943</v>
      </c>
      <c r="F15" s="7">
        <v>12890</v>
      </c>
      <c r="G15" s="7">
        <f t="shared" si="0"/>
        <v>76605270</v>
      </c>
      <c r="H15" s="6">
        <v>6704</v>
      </c>
      <c r="I15" s="6">
        <v>1042</v>
      </c>
      <c r="J15" s="6">
        <v>3478</v>
      </c>
      <c r="K15" s="6">
        <v>4007</v>
      </c>
      <c r="L15" s="6">
        <v>6574</v>
      </c>
      <c r="M15" s="6">
        <v>4326</v>
      </c>
      <c r="N15" s="6">
        <f t="shared" si="1"/>
        <v>26131</v>
      </c>
      <c r="O15" s="44">
        <f t="shared" si="2"/>
        <v>9.9467850236764771E-2</v>
      </c>
      <c r="P15" s="6">
        <f t="shared" si="3"/>
        <v>4355.166666666667</v>
      </c>
      <c r="Q15" s="6">
        <f t="shared" si="4"/>
        <v>181.4652777777778</v>
      </c>
      <c r="R15" s="8">
        <f t="shared" si="5"/>
        <v>32.750066970265195</v>
      </c>
      <c r="S15" s="6">
        <v>1</v>
      </c>
      <c r="T15" s="6">
        <f t="shared" si="6"/>
        <v>4355.166666666667</v>
      </c>
      <c r="U15" s="6">
        <f t="shared" si="7"/>
        <v>1587.833333333333</v>
      </c>
      <c r="V15" s="6">
        <f t="shared" si="8"/>
        <v>0</v>
      </c>
      <c r="W15" s="3"/>
    </row>
    <row r="16" spans="1:23" ht="21" customHeight="1" x14ac:dyDescent="0.25">
      <c r="A16" s="3"/>
      <c r="B16" s="4" t="s">
        <v>40</v>
      </c>
      <c r="C16" s="5" t="s">
        <v>52</v>
      </c>
      <c r="D16" s="6" t="s">
        <v>55</v>
      </c>
      <c r="E16" s="6">
        <v>1225</v>
      </c>
      <c r="F16" s="7">
        <v>458</v>
      </c>
      <c r="G16" s="7">
        <f t="shared" si="0"/>
        <v>561050</v>
      </c>
      <c r="H16" s="6">
        <v>2006</v>
      </c>
      <c r="I16" s="6">
        <v>1811</v>
      </c>
      <c r="J16" s="6">
        <v>6190</v>
      </c>
      <c r="K16" s="6">
        <v>4534</v>
      </c>
      <c r="L16" s="6">
        <v>1928</v>
      </c>
      <c r="M16" s="6">
        <v>2085</v>
      </c>
      <c r="N16" s="6">
        <f t="shared" si="1"/>
        <v>18554</v>
      </c>
      <c r="O16" s="44">
        <f t="shared" si="2"/>
        <v>7.0625942110632334E-2</v>
      </c>
      <c r="P16" s="6">
        <f t="shared" si="3"/>
        <v>3092.3333333333335</v>
      </c>
      <c r="Q16" s="6">
        <f t="shared" si="4"/>
        <v>128.84722222222223</v>
      </c>
      <c r="R16" s="8">
        <f t="shared" si="5"/>
        <v>9.5073838525385366</v>
      </c>
      <c r="S16" s="6">
        <v>3</v>
      </c>
      <c r="T16" s="6">
        <f t="shared" si="6"/>
        <v>9277</v>
      </c>
      <c r="U16" s="6">
        <f t="shared" si="7"/>
        <v>-8052</v>
      </c>
      <c r="V16" s="6">
        <f t="shared" si="8"/>
        <v>3687816</v>
      </c>
      <c r="W16" s="3"/>
    </row>
    <row r="17" spans="1:23" ht="21" customHeight="1" thickBot="1" x14ac:dyDescent="0.3">
      <c r="A17" s="3"/>
      <c r="B17" s="4" t="s">
        <v>41</v>
      </c>
      <c r="C17" s="5" t="s">
        <v>54</v>
      </c>
      <c r="D17" s="6" t="s">
        <v>56</v>
      </c>
      <c r="E17" s="6">
        <v>6592</v>
      </c>
      <c r="F17" s="7">
        <v>1780</v>
      </c>
      <c r="G17" s="7">
        <f t="shared" si="0"/>
        <v>11733760</v>
      </c>
      <c r="H17" s="6">
        <v>5662</v>
      </c>
      <c r="I17" s="6">
        <v>370</v>
      </c>
      <c r="J17" s="6">
        <v>628</v>
      </c>
      <c r="K17" s="6">
        <v>3829</v>
      </c>
      <c r="L17" s="6">
        <v>2803</v>
      </c>
      <c r="M17" s="6">
        <v>5120</v>
      </c>
      <c r="N17" s="6">
        <f t="shared" si="1"/>
        <v>18412</v>
      </c>
      <c r="O17" s="44">
        <f t="shared" si="2"/>
        <v>7.0085418030665231E-2</v>
      </c>
      <c r="P17" s="6">
        <f t="shared" si="3"/>
        <v>3068.6666666666665</v>
      </c>
      <c r="Q17" s="6">
        <f t="shared" si="4"/>
        <v>127.8611111111111</v>
      </c>
      <c r="R17" s="8">
        <f t="shared" si="5"/>
        <v>51.555941777101893</v>
      </c>
      <c r="S17" s="6">
        <v>1</v>
      </c>
      <c r="T17" s="6">
        <f t="shared" si="6"/>
        <v>3068.6666666666665</v>
      </c>
      <c r="U17" s="6">
        <f t="shared" si="7"/>
        <v>3523.3333333333335</v>
      </c>
      <c r="V17" s="6">
        <f t="shared" si="8"/>
        <v>0</v>
      </c>
      <c r="W17" s="3"/>
    </row>
    <row r="18" spans="1:23" ht="15.75" thickBot="1" x14ac:dyDescent="0.3">
      <c r="A18" s="3"/>
      <c r="B18" s="11"/>
      <c r="C18" s="11"/>
      <c r="D18" s="11"/>
      <c r="E18" s="49">
        <f>SUM(E6:E17)</f>
        <v>77860</v>
      </c>
      <c r="F18" s="15"/>
      <c r="G18" s="50">
        <f>SUM(G6:G17)</f>
        <v>178129293</v>
      </c>
      <c r="H18" s="12"/>
      <c r="I18" s="12"/>
      <c r="J18" s="12"/>
      <c r="K18" s="12"/>
      <c r="L18" s="12"/>
      <c r="M18" s="12"/>
      <c r="N18" s="49">
        <f>SUM(N6:N17)</f>
        <v>262708</v>
      </c>
      <c r="O18" s="54">
        <f>SUM(O6:O17)</f>
        <v>0.99999999999999989</v>
      </c>
      <c r="P18" s="12"/>
      <c r="Q18" s="12"/>
      <c r="R18" s="12"/>
      <c r="S18" s="12"/>
      <c r="T18" s="12"/>
      <c r="U18" s="11"/>
      <c r="V18" s="42">
        <f>SUM(V6:V17)</f>
        <v>7984667.6666666679</v>
      </c>
      <c r="W18" s="3"/>
    </row>
    <row r="19" spans="1:23" x14ac:dyDescent="0.25">
      <c r="A19" s="3"/>
      <c r="B19" s="11"/>
      <c r="C19" s="11"/>
      <c r="D19" s="12"/>
      <c r="E19" s="12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1"/>
      <c r="V19" s="11"/>
      <c r="W19" s="3"/>
    </row>
    <row r="20" spans="1:23" x14ac:dyDescent="0.25">
      <c r="A20" s="3"/>
      <c r="B20" s="16"/>
      <c r="C20" s="17"/>
      <c r="D20" s="18"/>
      <c r="E20" s="18"/>
      <c r="F20" s="19"/>
      <c r="G20" s="19"/>
      <c r="H20" s="18"/>
      <c r="I20" s="18"/>
      <c r="J20" s="18"/>
      <c r="K20" s="20"/>
      <c r="L20" s="21" t="s">
        <v>22</v>
      </c>
      <c r="M20" s="22"/>
      <c r="N20" s="23">
        <f>COUNTIF(U6:U17,"&gt;0")</f>
        <v>5</v>
      </c>
      <c r="O20" s="57">
        <f>N20/N22</f>
        <v>0.41666666666666669</v>
      </c>
      <c r="P20" s="9"/>
      <c r="Q20" s="9"/>
      <c r="R20" s="9"/>
      <c r="S20" s="9"/>
      <c r="T20" s="9"/>
      <c r="U20" s="3"/>
      <c r="V20" s="3"/>
      <c r="W20" s="3"/>
    </row>
    <row r="21" spans="1:23" x14ac:dyDescent="0.25">
      <c r="A21" s="3"/>
      <c r="B21" s="24"/>
      <c r="C21" s="3"/>
      <c r="D21" s="9"/>
      <c r="E21" s="9"/>
      <c r="F21" s="10"/>
      <c r="G21" s="10"/>
      <c r="H21" s="9"/>
      <c r="I21" s="9"/>
      <c r="J21" s="9"/>
      <c r="K21" s="25"/>
      <c r="L21" s="26" t="s">
        <v>23</v>
      </c>
      <c r="M21" s="27"/>
      <c r="N21" s="28">
        <f>COUNTIF(U6:U17,"&lt;0")</f>
        <v>7</v>
      </c>
      <c r="O21" s="58">
        <f>N21/N22</f>
        <v>0.58333333333333337</v>
      </c>
      <c r="P21" s="9"/>
      <c r="Q21" s="9"/>
      <c r="R21" s="9"/>
      <c r="S21" s="9"/>
      <c r="T21" s="9"/>
      <c r="U21" s="3"/>
      <c r="V21" s="3"/>
      <c r="W21" s="3"/>
    </row>
    <row r="22" spans="1:23" x14ac:dyDescent="0.25">
      <c r="A22" s="3"/>
      <c r="B22" s="24"/>
      <c r="C22" s="3"/>
      <c r="D22" s="9"/>
      <c r="E22" s="9"/>
      <c r="F22" s="10"/>
      <c r="G22" s="10"/>
      <c r="H22" s="9"/>
      <c r="I22" s="9"/>
      <c r="J22" s="9"/>
      <c r="K22" s="25"/>
      <c r="L22" s="29" t="s">
        <v>21</v>
      </c>
      <c r="M22" s="30"/>
      <c r="N22" s="56">
        <f>SUM(N20:N21)</f>
        <v>12</v>
      </c>
      <c r="O22" s="59">
        <f>SUM(O20:O21)</f>
        <v>1</v>
      </c>
      <c r="P22" s="9"/>
      <c r="Q22" s="9"/>
      <c r="R22" s="9"/>
      <c r="S22" s="9"/>
      <c r="T22" s="9"/>
      <c r="U22" s="3"/>
      <c r="V22" s="3"/>
      <c r="W22" s="3"/>
    </row>
    <row r="23" spans="1:23" x14ac:dyDescent="0.25">
      <c r="A23" s="3"/>
      <c r="B23" s="24"/>
      <c r="C23" s="3"/>
      <c r="D23" s="9"/>
      <c r="E23" s="9"/>
      <c r="F23" s="10"/>
      <c r="G23" s="10"/>
      <c r="H23" s="9"/>
      <c r="I23" s="9"/>
      <c r="J23" s="9"/>
      <c r="K23" s="25"/>
      <c r="L23" s="31"/>
      <c r="M23" s="12"/>
      <c r="N23" s="12"/>
      <c r="O23" s="43"/>
      <c r="P23" s="9"/>
      <c r="Q23" s="9"/>
      <c r="R23" s="9"/>
      <c r="S23" s="9"/>
      <c r="T23" s="9"/>
      <c r="U23" s="3"/>
      <c r="V23" s="3"/>
      <c r="W23" s="3"/>
    </row>
    <row r="24" spans="1:23" x14ac:dyDescent="0.25">
      <c r="A24" s="3"/>
      <c r="B24" s="24"/>
      <c r="C24" s="3"/>
      <c r="D24" s="9"/>
      <c r="E24" s="9"/>
      <c r="F24" s="10"/>
      <c r="G24" s="10"/>
      <c r="H24" s="9"/>
      <c r="I24" s="9"/>
      <c r="J24" s="9"/>
      <c r="K24" s="25"/>
      <c r="L24" s="32"/>
      <c r="M24" s="9"/>
      <c r="N24" s="9"/>
      <c r="O24" s="25"/>
      <c r="P24" s="9"/>
      <c r="Q24" s="9"/>
      <c r="R24" s="9"/>
      <c r="S24" s="9"/>
      <c r="T24" s="9"/>
      <c r="U24" s="3"/>
      <c r="V24" s="3"/>
      <c r="W24" s="3"/>
    </row>
    <row r="25" spans="1:23" x14ac:dyDescent="0.25">
      <c r="A25" s="3"/>
      <c r="B25" s="24"/>
      <c r="C25" s="3"/>
      <c r="D25" s="9"/>
      <c r="E25" s="9"/>
      <c r="F25" s="10"/>
      <c r="G25" s="10"/>
      <c r="H25" s="9"/>
      <c r="I25" s="9"/>
      <c r="J25" s="9"/>
      <c r="K25" s="25"/>
      <c r="L25" s="32"/>
      <c r="M25" s="9"/>
      <c r="N25" s="9"/>
      <c r="O25" s="25"/>
      <c r="P25" s="9"/>
      <c r="Q25" s="9"/>
      <c r="R25" s="9"/>
      <c r="S25" s="9"/>
      <c r="T25" s="9"/>
      <c r="U25" s="3"/>
      <c r="V25" s="3"/>
      <c r="W25" s="3"/>
    </row>
    <row r="26" spans="1:23" x14ac:dyDescent="0.25">
      <c r="A26" s="3"/>
      <c r="B26" s="24"/>
      <c r="C26" s="3"/>
      <c r="D26" s="9"/>
      <c r="E26" s="9"/>
      <c r="F26" s="10"/>
      <c r="G26" s="10"/>
      <c r="H26" s="9"/>
      <c r="I26" s="9"/>
      <c r="J26" s="9"/>
      <c r="K26" s="25"/>
      <c r="L26" s="32"/>
      <c r="M26" s="9"/>
      <c r="N26" s="9"/>
      <c r="O26" s="25"/>
      <c r="P26" s="9"/>
      <c r="Q26" s="9"/>
      <c r="R26" s="9"/>
      <c r="S26" s="9"/>
      <c r="T26" s="9"/>
      <c r="U26" s="3"/>
      <c r="V26" s="3"/>
      <c r="W26" s="3"/>
    </row>
    <row r="27" spans="1:23" x14ac:dyDescent="0.25">
      <c r="A27" s="3"/>
      <c r="B27" s="24"/>
      <c r="C27" s="3"/>
      <c r="D27" s="9"/>
      <c r="E27" s="9"/>
      <c r="F27" s="10"/>
      <c r="G27" s="10"/>
      <c r="H27" s="9"/>
      <c r="I27" s="9"/>
      <c r="J27" s="9"/>
      <c r="K27" s="25"/>
      <c r="L27" s="32"/>
      <c r="M27" s="9"/>
      <c r="N27" s="9"/>
      <c r="O27" s="25"/>
      <c r="P27" s="9"/>
      <c r="Q27" s="9"/>
      <c r="R27" s="9"/>
      <c r="S27" s="9"/>
      <c r="T27" s="9"/>
      <c r="U27" s="3"/>
      <c r="V27" s="3"/>
      <c r="W27" s="3"/>
    </row>
    <row r="28" spans="1:23" x14ac:dyDescent="0.25">
      <c r="A28" s="3"/>
      <c r="B28" s="24"/>
      <c r="C28" s="3"/>
      <c r="D28" s="9"/>
      <c r="E28" s="9"/>
      <c r="F28" s="10"/>
      <c r="G28" s="10"/>
      <c r="H28" s="9"/>
      <c r="I28" s="9"/>
      <c r="J28" s="9"/>
      <c r="K28" s="25"/>
      <c r="L28" s="32"/>
      <c r="M28" s="9"/>
      <c r="N28" s="9"/>
      <c r="O28" s="25"/>
      <c r="P28" s="9"/>
      <c r="Q28" s="9"/>
      <c r="R28" s="9"/>
      <c r="S28" s="9"/>
      <c r="T28" s="9"/>
      <c r="U28" s="3"/>
      <c r="V28" s="3"/>
      <c r="W28" s="3"/>
    </row>
    <row r="29" spans="1:23" x14ac:dyDescent="0.25">
      <c r="A29" s="3"/>
      <c r="B29" s="24"/>
      <c r="C29" s="3"/>
      <c r="D29" s="9"/>
      <c r="E29" s="9"/>
      <c r="F29" s="10"/>
      <c r="G29" s="10"/>
      <c r="H29" s="9"/>
      <c r="I29" s="9"/>
      <c r="J29" s="9"/>
      <c r="K29" s="25"/>
      <c r="L29" s="32"/>
      <c r="M29" s="9"/>
      <c r="N29" s="9"/>
      <c r="O29" s="25"/>
      <c r="P29" s="9"/>
      <c r="Q29" s="9"/>
      <c r="R29" s="9"/>
      <c r="S29" s="9"/>
      <c r="T29" s="9"/>
      <c r="U29" s="3"/>
      <c r="V29" s="3"/>
      <c r="W29" s="3"/>
    </row>
    <row r="30" spans="1:23" x14ac:dyDescent="0.25">
      <c r="A30" s="3"/>
      <c r="B30" s="24"/>
      <c r="C30" s="3"/>
      <c r="D30" s="9"/>
      <c r="E30" s="9"/>
      <c r="F30" s="10"/>
      <c r="G30" s="10"/>
      <c r="H30" s="9"/>
      <c r="I30" s="9"/>
      <c r="J30" s="9"/>
      <c r="K30" s="25"/>
      <c r="L30" s="32"/>
      <c r="M30" s="9"/>
      <c r="N30" s="9"/>
      <c r="O30" s="25"/>
      <c r="P30" s="9"/>
      <c r="Q30" s="9"/>
      <c r="R30" s="9"/>
      <c r="S30" s="9"/>
      <c r="T30" s="9"/>
      <c r="U30" s="3"/>
      <c r="V30" s="3"/>
      <c r="W30" s="3"/>
    </row>
    <row r="31" spans="1:23" x14ac:dyDescent="0.25">
      <c r="A31" s="3"/>
      <c r="B31" s="24"/>
      <c r="C31" s="3"/>
      <c r="D31" s="9"/>
      <c r="E31" s="9"/>
      <c r="F31" s="10"/>
      <c r="G31" s="10"/>
      <c r="H31" s="9"/>
      <c r="I31" s="9"/>
      <c r="J31" s="9"/>
      <c r="K31" s="25"/>
      <c r="L31" s="32"/>
      <c r="M31" s="9"/>
      <c r="N31" s="9"/>
      <c r="O31" s="25"/>
      <c r="P31" s="9"/>
      <c r="Q31" s="9"/>
      <c r="R31" s="9"/>
      <c r="S31" s="9"/>
      <c r="T31" s="9"/>
      <c r="U31" s="3"/>
      <c r="V31" s="3"/>
      <c r="W31" s="3"/>
    </row>
    <row r="32" spans="1:23" x14ac:dyDescent="0.25">
      <c r="A32" s="3"/>
      <c r="B32" s="24"/>
      <c r="C32" s="3"/>
      <c r="D32" s="9"/>
      <c r="E32" s="9"/>
      <c r="F32" s="10"/>
      <c r="G32" s="10"/>
      <c r="H32" s="9"/>
      <c r="I32" s="9"/>
      <c r="J32" s="9"/>
      <c r="K32" s="25"/>
      <c r="L32" s="32"/>
      <c r="M32" s="9"/>
      <c r="N32" s="9"/>
      <c r="O32" s="25"/>
      <c r="P32" s="9"/>
      <c r="Q32" s="9"/>
      <c r="R32" s="9"/>
      <c r="S32" s="9"/>
      <c r="T32" s="9"/>
      <c r="U32" s="3"/>
      <c r="V32" s="3"/>
      <c r="W32" s="3"/>
    </row>
    <row r="33" spans="1:23" x14ac:dyDescent="0.25">
      <c r="A33" s="3"/>
      <c r="B33" s="24"/>
      <c r="C33" s="3"/>
      <c r="D33" s="9"/>
      <c r="E33" s="9"/>
      <c r="F33" s="10"/>
      <c r="G33" s="10"/>
      <c r="H33" s="9"/>
      <c r="I33" s="9"/>
      <c r="J33" s="9"/>
      <c r="K33" s="25"/>
      <c r="L33" s="32"/>
      <c r="M33" s="9"/>
      <c r="N33" s="9"/>
      <c r="O33" s="25"/>
      <c r="P33" s="9"/>
      <c r="Q33" s="9"/>
      <c r="R33" s="9"/>
      <c r="S33" s="9"/>
      <c r="T33" s="9"/>
      <c r="U33" s="3"/>
      <c r="V33" s="3"/>
      <c r="W33" s="3"/>
    </row>
    <row r="34" spans="1:23" x14ac:dyDescent="0.25">
      <c r="A34" s="3"/>
      <c r="B34" s="33"/>
      <c r="C34" s="34"/>
      <c r="D34" s="35"/>
      <c r="E34" s="35"/>
      <c r="F34" s="36"/>
      <c r="G34" s="36"/>
      <c r="H34" s="35"/>
      <c r="I34" s="35"/>
      <c r="J34" s="35"/>
      <c r="K34" s="37"/>
      <c r="L34" s="38"/>
      <c r="M34" s="35"/>
      <c r="N34" s="35"/>
      <c r="O34" s="37"/>
      <c r="P34" s="9"/>
      <c r="Q34" s="9"/>
      <c r="R34" s="9"/>
      <c r="S34" s="9"/>
      <c r="T34" s="9"/>
      <c r="U34" s="3"/>
      <c r="V34" s="3"/>
      <c r="W34" s="3"/>
    </row>
    <row r="35" spans="1:23" x14ac:dyDescent="0.25">
      <c r="A35" s="3"/>
      <c r="B35" s="3"/>
      <c r="C35" s="3"/>
      <c r="D35" s="9"/>
      <c r="E35" s="9"/>
      <c r="F35" s="10"/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"/>
      <c r="V35" s="3"/>
      <c r="W35" s="3"/>
    </row>
    <row r="36" spans="1:23" x14ac:dyDescent="0.25">
      <c r="A36" s="3"/>
      <c r="B36" s="3"/>
      <c r="C36" s="3"/>
      <c r="D36" s="9"/>
      <c r="E36" s="9"/>
      <c r="F36" s="10"/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3"/>
      <c r="V36" s="3"/>
      <c r="W36" s="3"/>
    </row>
  </sheetData>
  <mergeCells count="5">
    <mergeCell ref="B4:G4"/>
    <mergeCell ref="H4:M4"/>
    <mergeCell ref="N4:T4"/>
    <mergeCell ref="U4:V4"/>
    <mergeCell ref="B2:H2"/>
  </mergeCells>
  <conditionalFormatting sqref="V6:V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 CEBALLOS OQUENDO</dc:creator>
  <cp:lastModifiedBy>Yornandy Martínez</cp:lastModifiedBy>
  <dcterms:created xsi:type="dcterms:W3CDTF">2020-07-14T13:49:08Z</dcterms:created>
  <dcterms:modified xsi:type="dcterms:W3CDTF">2024-04-04T21:22:53Z</dcterms:modified>
</cp:coreProperties>
</file>