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RTINEZ\Downloads\"/>
    </mc:Choice>
  </mc:AlternateContent>
  <xr:revisionPtr revIDLastSave="0" documentId="13_ncr:1_{27309074-526D-40BE-A165-63332C3ADD74}" xr6:coauthVersionLast="47" xr6:coauthVersionMax="47" xr10:uidLastSave="{00000000-0000-0000-0000-000000000000}"/>
  <bookViews>
    <workbookView xWindow="-120" yWindow="-120" windowWidth="29040" windowHeight="15840" xr2:uid="{CD60CB37-9E69-4675-8A15-3C374BCB3942}"/>
  </bookViews>
  <sheets>
    <sheet name="Consulta" sheetId="3" r:id="rId1"/>
    <sheet name="BaseDatos" sheetId="1" r:id="rId2"/>
    <sheet name="Maestro" sheetId="2" r:id="rId3"/>
  </sheets>
  <definedNames>
    <definedName name="LISTA_PRO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 s="1"/>
  <c r="J6" i="1" s="1"/>
  <c r="K6" i="1" s="1"/>
  <c r="L6" i="1" s="1"/>
  <c r="O6" i="1" s="1"/>
  <c r="Q6" i="1" s="1"/>
  <c r="H12" i="1"/>
  <c r="H11" i="1"/>
  <c r="I11" i="1" s="1"/>
  <c r="H10" i="1"/>
  <c r="I10" i="1" s="1"/>
  <c r="J10" i="1" s="1"/>
  <c r="H9" i="1"/>
  <c r="I9" i="1" s="1"/>
  <c r="J9" i="1" s="1"/>
  <c r="K9" i="1" s="1"/>
  <c r="H8" i="1"/>
  <c r="I8" i="1" s="1"/>
  <c r="J8" i="1" s="1"/>
  <c r="K8" i="1" s="1"/>
  <c r="L8" i="1" s="1"/>
  <c r="H7" i="1"/>
  <c r="I7" i="1" s="1"/>
  <c r="J7" i="1" s="1"/>
  <c r="K7" i="1" s="1"/>
  <c r="L7" i="1" s="1"/>
  <c r="O7" i="1" s="1"/>
  <c r="H24" i="3" l="1"/>
  <c r="D24" i="3"/>
  <c r="D23" i="3"/>
  <c r="D22" i="3"/>
  <c r="D11" i="3"/>
  <c r="D10" i="3"/>
  <c r="D9" i="3"/>
  <c r="D8" i="3"/>
  <c r="D7" i="3"/>
  <c r="H22" i="3"/>
  <c r="H16" i="3" l="1"/>
  <c r="G16" i="3"/>
  <c r="F16" i="3"/>
  <c r="E16" i="3"/>
  <c r="D16" i="3"/>
  <c r="F4" i="3"/>
  <c r="H9" i="3" l="1"/>
  <c r="I9" i="3" s="1"/>
  <c r="I10" i="3" s="1"/>
</calcChain>
</file>

<file path=xl/sharedStrings.xml><?xml version="1.0" encoding="utf-8"?>
<sst xmlns="http://schemas.openxmlformats.org/spreadsheetml/2006/main" count="103" uniqueCount="74">
  <si>
    <t>PEDIDO/ORDEN</t>
  </si>
  <si>
    <t>FECHA/PED</t>
  </si>
  <si>
    <t>VALOR /PED</t>
  </si>
  <si>
    <t>CLIENTE</t>
  </si>
  <si>
    <t>CORTE</t>
  </si>
  <si>
    <t>ENSAMBLE</t>
  </si>
  <si>
    <t>PINTURA</t>
  </si>
  <si>
    <t>EMPAQUE</t>
  </si>
  <si>
    <t>DESPACHO</t>
  </si>
  <si>
    <t>RECIBIDO</t>
  </si>
  <si>
    <t>SUPRA S.A.</t>
  </si>
  <si>
    <t>TRIANON S.A.</t>
  </si>
  <si>
    <t>PREMOLDA LTDA</t>
  </si>
  <si>
    <t>COMPAÑIA MANUFACTURERA ONIX S A</t>
  </si>
  <si>
    <t>INDUSTRIAS ALBERT LTDA.</t>
  </si>
  <si>
    <t>NOVAMED S A</t>
  </si>
  <si>
    <t>PIE DEL CERRO CALLE 30 NO. 17-206</t>
  </si>
  <si>
    <t xml:space="preserve">CALLE 11 35-36                                                        </t>
  </si>
  <si>
    <t>CALLE 98 NO. 22 64 PISO 11</t>
  </si>
  <si>
    <t>B/GRANDE CRA.3 EDIF.EJECUTIVO OF.702</t>
  </si>
  <si>
    <t xml:space="preserve">CRA 42 A # 1 SUR 16                                         </t>
  </si>
  <si>
    <t>CALLE 103 NO. 23-32</t>
  </si>
  <si>
    <t xml:space="preserve">TRANSVERSAL 3 NO. 56-19                                                         </t>
  </si>
  <si>
    <t>CALLE 83 N0 12-26</t>
  </si>
  <si>
    <t>CARRERA 5 NO. 30-61</t>
  </si>
  <si>
    <t>CALLE 17 #43F-122</t>
  </si>
  <si>
    <t xml:space="preserve">CARRERA 42 NO. 29 A 71                                                </t>
  </si>
  <si>
    <t>CIUDAD</t>
  </si>
  <si>
    <t xml:space="preserve">CARTAGENA                 </t>
  </si>
  <si>
    <t xml:space="preserve">BOGOTA D.C.               </t>
  </si>
  <si>
    <t xml:space="preserve">MEDELLIN                  </t>
  </si>
  <si>
    <t xml:space="preserve">IBAGUE                    </t>
  </si>
  <si>
    <t xml:space="preserve">ITAGUI                    </t>
  </si>
  <si>
    <t>DATOS DEL PEDIDO Y CLIENTE</t>
  </si>
  <si>
    <t>PROCESO INTERNO</t>
  </si>
  <si>
    <t>Fecha</t>
  </si>
  <si>
    <t>No. Factura</t>
  </si>
  <si>
    <t>TRANSPORTADORA</t>
  </si>
  <si>
    <t>FE5230</t>
  </si>
  <si>
    <t>SERVIENTREGA S A</t>
  </si>
  <si>
    <t>TRANSBISAM S A</t>
  </si>
  <si>
    <t>COLVANES SAS</t>
  </si>
  <si>
    <t>COLTANQUES S A S</t>
  </si>
  <si>
    <t>COORDINADORA MERCANTIL S A</t>
  </si>
  <si>
    <t>BLU LOGISTICS COLOMBIA S A S</t>
  </si>
  <si>
    <t>ENVIA</t>
  </si>
  <si>
    <t>TCC</t>
  </si>
  <si>
    <t>EMPRESAS DE TRANSPORTE</t>
  </si>
  <si>
    <t>OPERADORES LOGISTICOS OPL</t>
  </si>
  <si>
    <t>TRANSPORTES Y REPARTOS LTDA</t>
  </si>
  <si>
    <t>CONSULTA ESTADO DE ORDENES Y PEDIDOS</t>
  </si>
  <si>
    <t>Orden/Pedido</t>
  </si>
  <si>
    <t>Fecha actual</t>
  </si>
  <si>
    <t>PROGRA.</t>
  </si>
  <si>
    <t>PROCESO →</t>
  </si>
  <si>
    <t>FECHA →</t>
  </si>
  <si>
    <t>ESTADO →</t>
  </si>
  <si>
    <t>FACTURA</t>
  </si>
  <si>
    <t>RTH8542</t>
  </si>
  <si>
    <t>FECHA DESPACHO</t>
  </si>
  <si>
    <t>FECHA RECIBIDO</t>
  </si>
  <si>
    <t>FERROALUMINIOS LTDA</t>
  </si>
  <si>
    <t>OBYCO S.A.</t>
  </si>
  <si>
    <t>GREGA LTDA</t>
  </si>
  <si>
    <t>TRIMCO S.A.</t>
  </si>
  <si>
    <t>INDUSTRIA DE MUEBLES DEL VALLE LTDA INVAL</t>
  </si>
  <si>
    <t>LOGÍSTICA DE DISTRIBUCIÓN</t>
  </si>
  <si>
    <t>DIRECCIÓN ENVÍO</t>
  </si>
  <si>
    <t>FACTURACIÓN</t>
  </si>
  <si>
    <t>GUÍA DESP.</t>
  </si>
  <si>
    <t>No. Guía</t>
  </si>
  <si>
    <t>Seleccionar</t>
  </si>
  <si>
    <t>FE5238</t>
  </si>
  <si>
    <t>TGV854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</si>
</sst>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rgb="FFFF3300"/>
      <name val="Arial"/>
      <family val="2"/>
    </font>
    <font>
      <b/>
      <sz val="11"/>
      <color theme="0"/>
      <name val="Arial"/>
      <family val="2"/>
    </font>
    <font>
      <sz val="10"/>
      <color theme="4" tint="0.59999389629810485"/>
      <name val="Arial"/>
      <family val="2"/>
    </font>
    <font>
      <sz val="10"/>
      <color rgb="FF00B0F0"/>
      <name val="Arial"/>
      <family val="2"/>
    </font>
    <font>
      <sz val="10"/>
      <color theme="0" tint="-0.249977111117893"/>
      <name val="Arial"/>
      <family val="2"/>
    </font>
    <font>
      <b/>
      <sz val="11"/>
      <color theme="5" tint="0.5999938962981048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2E3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0" fontId="5" fillId="5" borderId="9" xfId="0" applyFont="1" applyFill="1" applyBorder="1"/>
    <xf numFmtId="0" fontId="5" fillId="3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5" fontId="4" fillId="0" borderId="1" xfId="0" applyNumberFormat="1" applyFont="1" applyBorder="1"/>
    <xf numFmtId="0" fontId="3" fillId="0" borderId="9" xfId="0" applyFont="1" applyBorder="1"/>
    <xf numFmtId="0" fontId="7" fillId="0" borderId="1" xfId="0" applyFont="1" applyBorder="1"/>
    <xf numFmtId="15" fontId="4" fillId="0" borderId="1" xfId="0" applyNumberFormat="1" applyFont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8" borderId="0" xfId="0" applyFill="1"/>
    <xf numFmtId="0" fontId="4" fillId="9" borderId="0" xfId="0" applyFont="1" applyFill="1"/>
    <xf numFmtId="0" fontId="4" fillId="9" borderId="0" xfId="0" applyFont="1" applyFill="1" applyAlignment="1">
      <alignment horizontal="left"/>
    </xf>
    <xf numFmtId="0" fontId="4" fillId="9" borderId="14" xfId="0" applyFont="1" applyFill="1" applyBorder="1"/>
    <xf numFmtId="0" fontId="4" fillId="10" borderId="0" xfId="0" applyFont="1" applyFill="1"/>
    <xf numFmtId="0" fontId="4" fillId="10" borderId="14" xfId="0" applyFont="1" applyFill="1" applyBorder="1"/>
    <xf numFmtId="15" fontId="4" fillId="11" borderId="6" xfId="0" applyNumberFormat="1" applyFont="1" applyFill="1" applyBorder="1" applyAlignment="1">
      <alignment horizontal="left"/>
    </xf>
    <xf numFmtId="0" fontId="4" fillId="11" borderId="7" xfId="0" applyFont="1" applyFill="1" applyBorder="1"/>
    <xf numFmtId="0" fontId="4" fillId="11" borderId="0" xfId="0" applyFont="1" applyFill="1"/>
    <xf numFmtId="0" fontId="4" fillId="11" borderId="12" xfId="0" applyFont="1" applyFill="1" applyBorder="1"/>
    <xf numFmtId="0" fontId="4" fillId="11" borderId="0" xfId="0" applyFont="1" applyFill="1" applyAlignment="1">
      <alignment horizontal="left"/>
    </xf>
    <xf numFmtId="0" fontId="5" fillId="11" borderId="0" xfId="0" applyFont="1" applyFill="1"/>
    <xf numFmtId="0" fontId="4" fillId="11" borderId="14" xfId="0" applyFont="1" applyFill="1" applyBorder="1"/>
    <xf numFmtId="0" fontId="15" fillId="9" borderId="5" xfId="0" applyFont="1" applyFill="1" applyBorder="1"/>
    <xf numFmtId="0" fontId="15" fillId="9" borderId="11" xfId="0" applyFont="1" applyFill="1" applyBorder="1"/>
    <xf numFmtId="0" fontId="15" fillId="9" borderId="11" xfId="0" applyFont="1" applyFill="1" applyBorder="1" applyAlignment="1">
      <alignment horizontal="center"/>
    </xf>
    <xf numFmtId="0" fontId="15" fillId="9" borderId="13" xfId="0" applyFont="1" applyFill="1" applyBorder="1"/>
    <xf numFmtId="0" fontId="5" fillId="9" borderId="6" xfId="0" applyFont="1" applyFill="1" applyBorder="1"/>
    <xf numFmtId="15" fontId="4" fillId="9" borderId="6" xfId="0" applyNumberFormat="1" applyFont="1" applyFill="1" applyBorder="1" applyAlignment="1">
      <alignment horizontal="left"/>
    </xf>
    <xf numFmtId="0" fontId="4" fillId="9" borderId="6" xfId="0" applyFont="1" applyFill="1" applyBorder="1"/>
    <xf numFmtId="0" fontId="15" fillId="9" borderId="6" xfId="0" applyFont="1" applyFill="1" applyBorder="1"/>
    <xf numFmtId="0" fontId="5" fillId="9" borderId="0" xfId="0" applyFont="1" applyFill="1"/>
    <xf numFmtId="0" fontId="15" fillId="9" borderId="0" xfId="0" applyFont="1" applyFill="1"/>
    <xf numFmtId="9" fontId="15" fillId="9" borderId="0" xfId="1" applyFont="1" applyFill="1" applyBorder="1" applyAlignment="1">
      <alignment horizontal="center"/>
    </xf>
    <xf numFmtId="9" fontId="15" fillId="9" borderId="0" xfId="0" applyNumberFormat="1" applyFont="1" applyFill="1" applyAlignment="1">
      <alignment horizontal="center"/>
    </xf>
    <xf numFmtId="0" fontId="5" fillId="9" borderId="14" xfId="0" applyFont="1" applyFill="1" applyBorder="1"/>
    <xf numFmtId="0" fontId="15" fillId="9" borderId="14" xfId="0" applyFont="1" applyFill="1" applyBorder="1"/>
    <xf numFmtId="0" fontId="0" fillId="9" borderId="5" xfId="0" applyFill="1" applyBorder="1"/>
    <xf numFmtId="0" fontId="0" fillId="9" borderId="11" xfId="0" applyFill="1" applyBorder="1"/>
    <xf numFmtId="0" fontId="0" fillId="9" borderId="13" xfId="0" applyFill="1" applyBorder="1"/>
    <xf numFmtId="0" fontId="0" fillId="9" borderId="7" xfId="0" applyFill="1" applyBorder="1"/>
    <xf numFmtId="0" fontId="0" fillId="9" borderId="12" xfId="0" applyFill="1" applyBorder="1"/>
    <xf numFmtId="0" fontId="0" fillId="9" borderId="15" xfId="0" applyFill="1" applyBorder="1"/>
    <xf numFmtId="0" fontId="4" fillId="10" borderId="6" xfId="0" applyFont="1" applyFill="1" applyBorder="1"/>
    <xf numFmtId="0" fontId="5" fillId="10" borderId="0" xfId="0" applyFont="1" applyFill="1"/>
    <xf numFmtId="0" fontId="14" fillId="8" borderId="0" xfId="0" applyFont="1" applyFill="1" applyAlignment="1">
      <alignment horizontal="center"/>
    </xf>
    <xf numFmtId="15" fontId="13" fillId="8" borderId="0" xfId="0" applyNumberFormat="1" applyFont="1" applyFill="1" applyAlignment="1">
      <alignment horizontal="center"/>
    </xf>
    <xf numFmtId="0" fontId="0" fillId="10" borderId="5" xfId="0" applyFill="1" applyBorder="1"/>
    <xf numFmtId="0" fontId="0" fillId="10" borderId="11" xfId="0" applyFill="1" applyBorder="1"/>
    <xf numFmtId="0" fontId="0" fillId="10" borderId="13" xfId="0" applyFill="1" applyBorder="1"/>
    <xf numFmtId="0" fontId="0" fillId="10" borderId="7" xfId="0" applyFill="1" applyBorder="1"/>
    <xf numFmtId="0" fontId="0" fillId="10" borderId="12" xfId="0" applyFill="1" applyBorder="1"/>
    <xf numFmtId="0" fontId="0" fillId="10" borderId="15" xfId="0" applyFill="1" applyBorder="1"/>
    <xf numFmtId="0" fontId="5" fillId="11" borderId="6" xfId="0" applyFont="1" applyFill="1" applyBorder="1"/>
    <xf numFmtId="0" fontId="4" fillId="11" borderId="6" xfId="0" applyFont="1" applyFill="1" applyBorder="1"/>
    <xf numFmtId="0" fontId="5" fillId="11" borderId="14" xfId="0" applyFont="1" applyFill="1" applyBorder="1"/>
    <xf numFmtId="0" fontId="0" fillId="11" borderId="5" xfId="0" applyFill="1" applyBorder="1"/>
    <xf numFmtId="0" fontId="0" fillId="11" borderId="11" xfId="0" applyFill="1" applyBorder="1"/>
    <xf numFmtId="0" fontId="0" fillId="11" borderId="13" xfId="0" applyFill="1" applyBorder="1"/>
    <xf numFmtId="0" fontId="0" fillId="11" borderId="7" xfId="0" applyFill="1" applyBorder="1"/>
    <xf numFmtId="0" fontId="0" fillId="11" borderId="12" xfId="0" applyFill="1" applyBorder="1"/>
    <xf numFmtId="0" fontId="0" fillId="11" borderId="15" xfId="0" applyFill="1" applyBorder="1"/>
    <xf numFmtId="0" fontId="12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5" fontId="16" fillId="11" borderId="1" xfId="0" applyNumberFormat="1" applyFont="1" applyFill="1" applyBorder="1" applyAlignment="1">
      <alignment horizontal="center"/>
    </xf>
    <xf numFmtId="0" fontId="0" fillId="8" borderId="2" xfId="0" applyFill="1" applyBorder="1"/>
    <xf numFmtId="0" fontId="2" fillId="8" borderId="4" xfId="0" applyFont="1" applyFill="1" applyBorder="1"/>
    <xf numFmtId="0" fontId="2" fillId="8" borderId="1" xfId="0" applyFont="1" applyFill="1" applyBorder="1"/>
    <xf numFmtId="15" fontId="4" fillId="0" borderId="0" xfId="0" applyNumberFormat="1" applyFont="1"/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4" fillId="9" borderId="14" xfId="0" applyNumberFormat="1" applyFont="1" applyFill="1" applyBorder="1" applyAlignment="1">
      <alignment horizontal="left"/>
    </xf>
    <xf numFmtId="164" fontId="4" fillId="11" borderId="14" xfId="0" applyNumberFormat="1" applyFont="1" applyFill="1" applyBorder="1" applyAlignment="1">
      <alignment horizontal="left"/>
    </xf>
    <xf numFmtId="164" fontId="4" fillId="11" borderId="15" xfId="0" applyNumberFormat="1" applyFont="1" applyFill="1" applyBorder="1" applyAlignment="1">
      <alignment horizontal="left"/>
    </xf>
    <xf numFmtId="0" fontId="6" fillId="5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9">
    <dxf>
      <fill>
        <patternFill>
          <bgColor rgb="FF00FF00"/>
        </patternFill>
      </fill>
    </dxf>
    <dxf>
      <fill>
        <gradientFill degree="180">
          <stop position="0">
            <color theme="0"/>
          </stop>
          <stop position="1">
            <color rgb="FF00FFCC"/>
          </stop>
        </gradientFill>
      </fill>
    </dxf>
    <dxf>
      <font>
        <color theme="0"/>
      </font>
      <fill>
        <patternFill>
          <bgColor rgb="FF00B8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FF00"/>
        </patternFill>
      </fill>
    </dxf>
    <dxf>
      <fill>
        <gradientFill>
          <stop position="0">
            <color rgb="FFFFFF00"/>
          </stop>
          <stop position="1">
            <color rgb="FF00FF00"/>
          </stop>
        </gradient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gradientFill>
          <stop position="0">
            <color rgb="FFFF3300"/>
          </stop>
          <stop position="1">
            <color rgb="FFFFC000"/>
          </stop>
        </gradientFill>
      </fill>
    </dxf>
    <dxf>
      <fill>
        <gradientFill>
          <stop position="0">
            <color rgb="FFC00000"/>
          </stop>
          <stop position="1">
            <color rgb="FFFF3300"/>
          </stop>
        </gradientFill>
      </fill>
    </dxf>
  </dxfs>
  <tableStyles count="0" defaultTableStyle="TableStyleMedium2" defaultPivotStyle="PivotStyleLight16"/>
  <colors>
    <mruColors>
      <color rgb="FF00FF00"/>
      <color rgb="FFFF3300"/>
      <color rgb="FF00B800"/>
      <color rgb="FFFFC1B3"/>
      <color rgb="FFFFDAD1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325324919631131E-2"/>
          <c:y val="9.7197516917094648E-2"/>
          <c:w val="0.97043648417997197"/>
          <c:h val="0.82176799813000923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00206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0E-42BD-80F8-6410A7D6E186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80E-42BD-80F8-6410A7D6E186}"/>
              </c:ext>
            </c:extLst>
          </c:dPt>
          <c:val>
            <c:numRef>
              <c:f>Consulta!$I$9:$I$10</c:f>
              <c:numCache>
                <c:formatCode>0%</c:formatCode>
                <c:ptCount val="2"/>
                <c:pt idx="0">
                  <c:v>0.7142857142857143</c:v>
                </c:pt>
                <c:pt idx="1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E-42BD-80F8-6410A7D6E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128381</xdr:colOff>
      <xdr:row>5</xdr:row>
      <xdr:rowOff>166608</xdr:rowOff>
    </xdr:from>
    <xdr:to>
      <xdr:col>9</xdr:col>
      <xdr:colOff>120099</xdr:colOff>
      <xdr:row>11</xdr:row>
      <xdr:rowOff>25804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1904A4A-757F-4FA0-870D-92C39967DA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439108</xdr:colOff>
      <xdr:row>7</xdr:row>
      <xdr:rowOff>138160</xdr:rowOff>
    </xdr:from>
    <xdr:to>
      <xdr:col>8</xdr:col>
      <xdr:colOff>579912</xdr:colOff>
      <xdr:row>9</xdr:row>
      <xdr:rowOff>129878</xdr:rowOff>
    </xdr:to>
    <xdr:sp macro="" textlink="$I$9">
      <xdr:nvSpPr>
        <xdr:cNvPr id="5" name="Rectángulo 4">
          <a:extLst>
            <a:ext uri="{FF2B5EF4-FFF2-40B4-BE49-F238E27FC236}">
              <a16:creationId xmlns:a16="http://schemas.microsoft.com/office/drawing/2014/main" id="{774B6162-DE9F-4D5A-AB82-33B089E0035E}"/>
            </a:ext>
          </a:extLst>
        </xdr:cNvPr>
        <xdr:cNvSpPr/>
      </xdr:nvSpPr>
      <xdr:spPr>
        <a:xfrm>
          <a:off x="5904993" y="1369083"/>
          <a:ext cx="924784" cy="4752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1C61684-2D45-4A9E-9166-815F84906F96}" type="TxLink">
            <a:rPr lang="en-US" sz="1800" b="1" i="0" u="none" strike="noStrike">
              <a:solidFill>
                <a:srgbClr val="0070C0"/>
              </a:solidFill>
              <a:latin typeface="Arial"/>
              <a:cs typeface="Arial"/>
            </a:rPr>
            <a:pPr algn="ctr"/>
            <a:t>71%</a:t>
          </a:fld>
          <a:endParaRPr lang="es-CO" sz="1800" b="1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6DB9-13C3-4439-A40E-917AC795EF10}">
  <dimension ref="A1:W50"/>
  <sheetViews>
    <sheetView showGridLines="0" showRowColHeaders="0" showZeros="0" tabSelected="1" zoomScale="115" zoomScaleNormal="115" workbookViewId="0"/>
  </sheetViews>
  <sheetFormatPr baseColWidth="10" defaultRowHeight="15" x14ac:dyDescent="0.25"/>
  <cols>
    <col min="1" max="1" width="11.140625" customWidth="1"/>
    <col min="2" max="2" width="3.85546875" customWidth="1"/>
    <col min="3" max="3" width="20" customWidth="1"/>
    <col min="4" max="8" width="11.7109375" customWidth="1"/>
    <col min="9" max="9" width="11" customWidth="1"/>
    <col min="10" max="10" width="3.85546875" customWidth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7.25" customHeight="1" x14ac:dyDescent="0.25">
      <c r="A2" s="20"/>
      <c r="B2" s="82" t="s">
        <v>50</v>
      </c>
      <c r="C2" s="83"/>
      <c r="D2" s="83"/>
      <c r="E2" s="83"/>
      <c r="F2" s="83"/>
      <c r="G2" s="83"/>
      <c r="H2" s="83"/>
      <c r="I2" s="83"/>
      <c r="J2" s="84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7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5.75" x14ac:dyDescent="0.25">
      <c r="A4" s="20"/>
      <c r="B4" s="75"/>
      <c r="C4" s="76" t="s">
        <v>51</v>
      </c>
      <c r="D4" s="19">
        <v>12</v>
      </c>
      <c r="E4" s="77" t="s">
        <v>52</v>
      </c>
      <c r="F4" s="92">
        <f ca="1">TODAY()</f>
        <v>45386</v>
      </c>
      <c r="G4" s="93"/>
      <c r="H4" s="93"/>
      <c r="I4" s="93"/>
      <c r="J4" s="94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7.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x14ac:dyDescent="0.25">
      <c r="A6" s="20"/>
      <c r="B6" s="88" t="s">
        <v>33</v>
      </c>
      <c r="C6" s="88"/>
      <c r="D6" s="88"/>
      <c r="E6" s="88"/>
      <c r="F6" s="88"/>
      <c r="G6" s="88"/>
      <c r="H6" s="88"/>
      <c r="I6" s="88"/>
      <c r="J6" s="8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8.75" customHeight="1" x14ac:dyDescent="0.25">
      <c r="A7" s="20"/>
      <c r="B7" s="47"/>
      <c r="C7" s="37" t="s">
        <v>1</v>
      </c>
      <c r="D7" s="38">
        <f>IFERROR(INDEX(BaseDatos!$B$6:$Q$50,MATCH(Consulta!$D$4,BaseDatos!$B$6:$B$50,0),2),0)</f>
        <v>45340</v>
      </c>
      <c r="E7" s="39"/>
      <c r="F7" s="39"/>
      <c r="G7" s="39"/>
      <c r="H7" s="33"/>
      <c r="I7" s="40"/>
      <c r="J7" s="5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18.75" customHeight="1" x14ac:dyDescent="0.25">
      <c r="A8" s="20"/>
      <c r="B8" s="48"/>
      <c r="C8" s="41" t="s">
        <v>3</v>
      </c>
      <c r="D8" s="22" t="str">
        <f>IFERROR(INDEX(BaseDatos!$B$6:$Q$50,MATCH(Consulta!$D$4,BaseDatos!$B$6:$B$50,0),3),0)</f>
        <v>OBYCO S.A.</v>
      </c>
      <c r="E8" s="21"/>
      <c r="F8" s="21"/>
      <c r="G8" s="21"/>
      <c r="H8" s="34"/>
      <c r="I8" s="42"/>
      <c r="J8" s="5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8.75" customHeight="1" x14ac:dyDescent="0.25">
      <c r="A9" s="20"/>
      <c r="B9" s="48"/>
      <c r="C9" s="41" t="s">
        <v>67</v>
      </c>
      <c r="D9" s="22" t="str">
        <f>IFERROR(INDEX(BaseDatos!$B$6:$Q$50,MATCH(Consulta!$D$4,BaseDatos!$B$6:$B$50,0),4),0)</f>
        <v>CALLE 98 NO. 22 64 PISO 11</v>
      </c>
      <c r="E9" s="21"/>
      <c r="F9" s="21"/>
      <c r="G9" s="21"/>
      <c r="H9" s="35">
        <f>COUNTIF(D16:H16,"&gt;0")+COUNTIF(H22:H24,"&gt;0")</f>
        <v>5</v>
      </c>
      <c r="I9" s="43">
        <f>H9/7</f>
        <v>0.7142857142857143</v>
      </c>
      <c r="J9" s="51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8.75" customHeight="1" x14ac:dyDescent="0.25">
      <c r="A10" s="20"/>
      <c r="B10" s="48"/>
      <c r="C10" s="41" t="s">
        <v>27</v>
      </c>
      <c r="D10" s="22" t="str">
        <f>IFERROR(INDEX(BaseDatos!$B$6:$Q$50,MATCH(Consulta!$D$4,BaseDatos!$B$6:$B$50,0),5),0)</f>
        <v xml:space="preserve">BOGOTA D.C.               </v>
      </c>
      <c r="E10" s="21"/>
      <c r="F10" s="21"/>
      <c r="G10" s="21"/>
      <c r="H10" s="34"/>
      <c r="I10" s="44">
        <f>1-I9</f>
        <v>0.2857142857142857</v>
      </c>
      <c r="J10" s="51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8.75" customHeight="1" x14ac:dyDescent="0.25">
      <c r="A11" s="20"/>
      <c r="B11" s="49"/>
      <c r="C11" s="45" t="s">
        <v>2</v>
      </c>
      <c r="D11" s="85">
        <f>IFERROR(INDEX(BaseDatos!$B$6:$Q$50,MATCH(Consulta!$D$4,BaseDatos!$B$6:$B$50,0),6),0)</f>
        <v>16565571</v>
      </c>
      <c r="E11" s="85"/>
      <c r="F11" s="23"/>
      <c r="G11" s="23"/>
      <c r="H11" s="36"/>
      <c r="I11" s="46"/>
      <c r="J11" s="52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7.5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x14ac:dyDescent="0.25">
      <c r="A13" s="20"/>
      <c r="B13" s="89" t="s">
        <v>34</v>
      </c>
      <c r="C13" s="90"/>
      <c r="D13" s="90"/>
      <c r="E13" s="90"/>
      <c r="F13" s="90"/>
      <c r="G13" s="90"/>
      <c r="H13" s="90"/>
      <c r="I13" s="90"/>
      <c r="J13" s="91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x14ac:dyDescent="0.25">
      <c r="A14" s="20"/>
      <c r="B14" s="57"/>
      <c r="C14" s="53"/>
      <c r="D14" s="53"/>
      <c r="E14" s="53"/>
      <c r="F14" s="53"/>
      <c r="G14" s="53"/>
      <c r="H14" s="53"/>
      <c r="I14" s="53"/>
      <c r="J14" s="6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x14ac:dyDescent="0.25">
      <c r="A15" s="20"/>
      <c r="B15" s="58"/>
      <c r="C15" s="54" t="s">
        <v>54</v>
      </c>
      <c r="D15" s="55" t="s">
        <v>53</v>
      </c>
      <c r="E15" s="55" t="s">
        <v>4</v>
      </c>
      <c r="F15" s="55" t="s">
        <v>5</v>
      </c>
      <c r="G15" s="55" t="s">
        <v>6</v>
      </c>
      <c r="H15" s="55" t="s">
        <v>7</v>
      </c>
      <c r="I15" s="24"/>
      <c r="J15" s="61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x14ac:dyDescent="0.25">
      <c r="A16" s="20"/>
      <c r="B16" s="58"/>
      <c r="C16" s="54" t="s">
        <v>55</v>
      </c>
      <c r="D16" s="56">
        <f>IFERROR(INDEX(BaseDatos!$B$6:$Q$50,MATCH(Consulta!$D$4,BaseDatos!$B$6:$B$50,0),7),0)</f>
        <v>45342</v>
      </c>
      <c r="E16" s="56">
        <f>IFERROR(INDEX(BaseDatos!$B$6:$Q$50,MATCH(Consulta!$D$4,BaseDatos!$B$6:$B$50,0),8),0)</f>
        <v>45345</v>
      </c>
      <c r="F16" s="56">
        <f>IFERROR(INDEX(BaseDatos!$B$6:$Q$50,MATCH(Consulta!$D$4,BaseDatos!$B$6:$B$50,0),9),0)</f>
        <v>45346</v>
      </c>
      <c r="G16" s="56">
        <f>IFERROR(INDEX(BaseDatos!$B$6:$Q$50,MATCH(Consulta!$D$4,BaseDatos!$B$6:$B$50,0),10),0)</f>
        <v>45349</v>
      </c>
      <c r="H16" s="56">
        <f>IFERROR(INDEX(BaseDatos!$B$6:$Q$50,MATCH(Consulta!$D$4,BaseDatos!$B$6:$B$50,0),11),0)</f>
        <v>45350</v>
      </c>
      <c r="I16" s="24"/>
      <c r="J16" s="61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x14ac:dyDescent="0.25">
      <c r="A17" s="20"/>
      <c r="B17" s="58"/>
      <c r="C17" s="54" t="s">
        <v>56</v>
      </c>
      <c r="D17" s="15"/>
      <c r="E17" s="16"/>
      <c r="F17" s="16"/>
      <c r="G17" s="16"/>
      <c r="H17" s="17"/>
      <c r="I17" s="24"/>
      <c r="J17" s="61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x14ac:dyDescent="0.25">
      <c r="A18" s="20"/>
      <c r="B18" s="59"/>
      <c r="C18" s="25"/>
      <c r="D18" s="25"/>
      <c r="E18" s="25"/>
      <c r="F18" s="25"/>
      <c r="G18" s="25"/>
      <c r="H18" s="25"/>
      <c r="I18" s="25"/>
      <c r="J18" s="6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7.5" customHeight="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x14ac:dyDescent="0.25">
      <c r="A20" s="20"/>
      <c r="B20" s="79" t="s">
        <v>66</v>
      </c>
      <c r="C20" s="80"/>
      <c r="D20" s="80"/>
      <c r="E20" s="80"/>
      <c r="F20" s="80"/>
      <c r="G20" s="80"/>
      <c r="H20" s="80"/>
      <c r="I20" s="80"/>
      <c r="J20" s="81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x14ac:dyDescent="0.25">
      <c r="A21" s="20"/>
      <c r="B21" s="66"/>
      <c r="C21" s="63"/>
      <c r="D21" s="26"/>
      <c r="E21" s="27"/>
      <c r="F21" s="64"/>
      <c r="G21" s="64"/>
      <c r="H21" s="64"/>
      <c r="I21" s="64"/>
      <c r="J21" s="6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x14ac:dyDescent="0.25">
      <c r="A22" s="20"/>
      <c r="B22" s="67"/>
      <c r="C22" s="31" t="s">
        <v>57</v>
      </c>
      <c r="D22" s="30">
        <f>IFERROR(INDEX(BaseDatos!$B$6:$Q$50,MATCH(Consulta!$D$4,BaseDatos!$B$6:$B$50,0),12),0)</f>
        <v>0</v>
      </c>
      <c r="E22" s="29"/>
      <c r="F22" s="31" t="s">
        <v>59</v>
      </c>
      <c r="G22" s="28"/>
      <c r="H22" s="74">
        <f>IFERROR(INDEX(BaseDatos!$B$6:$Q$50,MATCH(Consulta!$D$4,BaseDatos!$B$6:$B$50,0),14),0)</f>
        <v>0</v>
      </c>
      <c r="I22" s="28"/>
      <c r="J22" s="7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x14ac:dyDescent="0.25">
      <c r="A23" s="20"/>
      <c r="B23" s="67"/>
      <c r="C23" s="31" t="s">
        <v>37</v>
      </c>
      <c r="D23" s="30">
        <f>IFERROR(INDEX(BaseDatos!$B$6:$Q$50,MATCH(Consulta!$D$4,BaseDatos!$B$6:$B$50,0),15),0)</f>
        <v>0</v>
      </c>
      <c r="E23" s="29"/>
      <c r="F23" s="31"/>
      <c r="G23" s="28"/>
      <c r="H23" s="28"/>
      <c r="I23" s="28"/>
      <c r="J23" s="7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x14ac:dyDescent="0.25">
      <c r="A24" s="20"/>
      <c r="B24" s="67"/>
      <c r="C24" s="31" t="s">
        <v>69</v>
      </c>
      <c r="D24" s="30">
        <f>IFERROR(INDEX(BaseDatos!$B$6:$Q$50,MATCH(Consulta!$D$4,BaseDatos!$B$6:$B$50,0),13),0)</f>
        <v>0</v>
      </c>
      <c r="E24" s="29"/>
      <c r="F24" s="31" t="s">
        <v>60</v>
      </c>
      <c r="G24" s="28"/>
      <c r="H24" s="74">
        <f>IFERROR(INDEX(BaseDatos!$B$6:$Q$50,MATCH(Consulta!$D$4,BaseDatos!$B$6:$B$50,0),16),0)</f>
        <v>0</v>
      </c>
      <c r="I24" s="28"/>
      <c r="J24" s="7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x14ac:dyDescent="0.25">
      <c r="A25" s="20"/>
      <c r="B25" s="68"/>
      <c r="C25" s="65"/>
      <c r="D25" s="86"/>
      <c r="E25" s="87"/>
      <c r="F25" s="32"/>
      <c r="G25" s="32"/>
      <c r="H25" s="32"/>
      <c r="I25" s="32"/>
      <c r="J25" s="71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</sheetData>
  <mergeCells count="7">
    <mergeCell ref="B20:J20"/>
    <mergeCell ref="B2:J2"/>
    <mergeCell ref="D11:E11"/>
    <mergeCell ref="D25:E25"/>
    <mergeCell ref="B6:J6"/>
    <mergeCell ref="B13:J13"/>
    <mergeCell ref="F4:J4"/>
  </mergeCells>
  <conditionalFormatting sqref="D17">
    <cfRule type="expression" dxfId="8" priority="11">
      <formula>$D$16&gt;0</formula>
    </cfRule>
  </conditionalFormatting>
  <conditionalFormatting sqref="E17">
    <cfRule type="expression" dxfId="7" priority="15">
      <formula>$E$16&gt;0</formula>
    </cfRule>
  </conditionalFormatting>
  <conditionalFormatting sqref="F17">
    <cfRule type="expression" dxfId="6" priority="14">
      <formula>$F$16&gt;0</formula>
    </cfRule>
  </conditionalFormatting>
  <conditionalFormatting sqref="G17">
    <cfRule type="expression" dxfId="5" priority="13">
      <formula>$G$16&gt;0</formula>
    </cfRule>
  </conditionalFormatting>
  <conditionalFormatting sqref="H17">
    <cfRule type="expression" dxfId="4" priority="12">
      <formula>$H$16&gt;0</formula>
    </cfRule>
  </conditionalFormatting>
  <conditionalFormatting sqref="H22">
    <cfRule type="cellIs" dxfId="3" priority="2" operator="greaterThan">
      <formula>0</formula>
    </cfRule>
  </conditionalFormatting>
  <conditionalFormatting sqref="H24">
    <cfRule type="cellIs" dxfId="2" priority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CDFD4-A4CD-4964-BBFA-66ECC4615433}">
  <dimension ref="A1:S58"/>
  <sheetViews>
    <sheetView showGridLines="0" zoomScale="85" zoomScaleNormal="85" workbookViewId="0">
      <selection activeCell="G6" sqref="G6"/>
    </sheetView>
  </sheetViews>
  <sheetFormatPr baseColWidth="10" defaultRowHeight="15" x14ac:dyDescent="0.25"/>
  <cols>
    <col min="1" max="1" width="2.28515625" customWidth="1"/>
    <col min="2" max="2" width="15.5703125" customWidth="1"/>
    <col min="4" max="4" width="45" customWidth="1"/>
    <col min="5" max="5" width="38" customWidth="1"/>
    <col min="6" max="6" width="18.5703125" customWidth="1"/>
    <col min="7" max="7" width="12.85546875" customWidth="1"/>
    <col min="8" max="12" width="11.42578125" customWidth="1"/>
    <col min="13" max="13" width="14.28515625" bestFit="1" customWidth="1"/>
    <col min="14" max="14" width="14.28515625" customWidth="1"/>
    <col min="15" max="15" width="12" customWidth="1"/>
    <col min="16" max="16" width="28.5703125" bestFit="1" customWidth="1"/>
    <col min="17" max="17" width="11.85546875" customWidth="1"/>
  </cols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0.25" customHeight="1" x14ac:dyDescent="0.25">
      <c r="A3" s="2"/>
      <c r="B3" s="95" t="s">
        <v>33</v>
      </c>
      <c r="C3" s="96"/>
      <c r="D3" s="96"/>
      <c r="E3" s="96"/>
      <c r="F3" s="96"/>
      <c r="G3" s="97"/>
      <c r="H3" s="98" t="s">
        <v>34</v>
      </c>
      <c r="I3" s="99"/>
      <c r="J3" s="99"/>
      <c r="K3" s="99"/>
      <c r="L3" s="100"/>
      <c r="M3" s="101" t="s">
        <v>66</v>
      </c>
      <c r="N3" s="102"/>
      <c r="O3" s="102"/>
      <c r="P3" s="102"/>
      <c r="Q3" s="103"/>
      <c r="R3" s="2"/>
      <c r="S3" s="2"/>
    </row>
    <row r="4" spans="1:19" ht="17.25" customHeight="1" x14ac:dyDescent="0.25">
      <c r="A4" s="2"/>
      <c r="B4" s="7" t="s">
        <v>0</v>
      </c>
      <c r="C4" s="7" t="s">
        <v>1</v>
      </c>
      <c r="D4" s="7" t="s">
        <v>3</v>
      </c>
      <c r="E4" s="7" t="s">
        <v>67</v>
      </c>
      <c r="F4" s="7" t="s">
        <v>27</v>
      </c>
      <c r="G4" s="7" t="s">
        <v>2</v>
      </c>
      <c r="H4" s="6" t="s">
        <v>53</v>
      </c>
      <c r="I4" s="6" t="s">
        <v>4</v>
      </c>
      <c r="J4" s="6" t="s">
        <v>5</v>
      </c>
      <c r="K4" s="6" t="s">
        <v>6</v>
      </c>
      <c r="L4" s="6" t="s">
        <v>7</v>
      </c>
      <c r="M4" s="9" t="s">
        <v>68</v>
      </c>
      <c r="N4" s="9" t="s">
        <v>69</v>
      </c>
      <c r="O4" s="9" t="s">
        <v>8</v>
      </c>
      <c r="P4" s="9" t="s">
        <v>37</v>
      </c>
      <c r="Q4" s="9" t="s">
        <v>9</v>
      </c>
      <c r="R4" s="2"/>
      <c r="S4" s="2"/>
    </row>
    <row r="5" spans="1:19" ht="17.25" customHeight="1" x14ac:dyDescent="0.25">
      <c r="A5" s="2"/>
      <c r="B5" s="5"/>
      <c r="C5" s="5"/>
      <c r="D5" s="5"/>
      <c r="E5" s="5"/>
      <c r="F5" s="5"/>
      <c r="G5" s="5"/>
      <c r="H5" s="8" t="s">
        <v>35</v>
      </c>
      <c r="I5" s="8" t="s">
        <v>35</v>
      </c>
      <c r="J5" s="8" t="s">
        <v>35</v>
      </c>
      <c r="K5" s="8" t="s">
        <v>35</v>
      </c>
      <c r="L5" s="8" t="s">
        <v>35</v>
      </c>
      <c r="M5" s="10" t="s">
        <v>36</v>
      </c>
      <c r="N5" s="10" t="s">
        <v>70</v>
      </c>
      <c r="O5" s="10" t="s">
        <v>35</v>
      </c>
      <c r="P5" s="10" t="s">
        <v>71</v>
      </c>
      <c r="Q5" s="10" t="s">
        <v>35</v>
      </c>
      <c r="R5" s="2"/>
      <c r="S5" s="2"/>
    </row>
    <row r="6" spans="1:19" ht="20.25" customHeight="1" x14ac:dyDescent="0.25">
      <c r="A6" s="2"/>
      <c r="B6" s="18">
        <v>10</v>
      </c>
      <c r="C6" s="11">
        <v>45325</v>
      </c>
      <c r="D6" s="3" t="s">
        <v>61</v>
      </c>
      <c r="E6" s="3" t="s">
        <v>16</v>
      </c>
      <c r="F6" s="3" t="s">
        <v>28</v>
      </c>
      <c r="G6" s="4">
        <v>14665751</v>
      </c>
      <c r="H6" s="14">
        <f>C6+2</f>
        <v>45327</v>
      </c>
      <c r="I6" s="14">
        <f t="shared" ref="I6:I11" si="0">H6+3</f>
        <v>45330</v>
      </c>
      <c r="J6" s="14">
        <f>I6+1</f>
        <v>45331</v>
      </c>
      <c r="K6" s="14">
        <f>J6+3</f>
        <v>45334</v>
      </c>
      <c r="L6" s="14">
        <f>K6+1</f>
        <v>45335</v>
      </c>
      <c r="M6" s="3" t="s">
        <v>38</v>
      </c>
      <c r="N6" s="3" t="s">
        <v>58</v>
      </c>
      <c r="O6" s="11">
        <f>L6+1</f>
        <v>45336</v>
      </c>
      <c r="P6" s="13" t="s">
        <v>39</v>
      </c>
      <c r="Q6" s="11">
        <f>O6+1</f>
        <v>45337</v>
      </c>
      <c r="R6" s="78"/>
      <c r="S6" s="2"/>
    </row>
    <row r="7" spans="1:19" ht="20.25" customHeight="1" x14ac:dyDescent="0.25">
      <c r="A7" s="2"/>
      <c r="B7" s="18">
        <v>11</v>
      </c>
      <c r="C7" s="11">
        <v>45327</v>
      </c>
      <c r="D7" s="3" t="s">
        <v>10</v>
      </c>
      <c r="E7" s="3" t="s">
        <v>17</v>
      </c>
      <c r="F7" s="3" t="s">
        <v>29</v>
      </c>
      <c r="G7" s="4">
        <v>14068566</v>
      </c>
      <c r="H7" s="14">
        <f>C7+2</f>
        <v>45329</v>
      </c>
      <c r="I7" s="14">
        <f t="shared" si="0"/>
        <v>45332</v>
      </c>
      <c r="J7" s="14">
        <f>I7+1</f>
        <v>45333</v>
      </c>
      <c r="K7" s="14">
        <f>J7+3</f>
        <v>45336</v>
      </c>
      <c r="L7" s="14">
        <f>K7+1</f>
        <v>45337</v>
      </c>
      <c r="M7" s="3" t="s">
        <v>72</v>
      </c>
      <c r="N7" s="3" t="s">
        <v>73</v>
      </c>
      <c r="O7" s="11">
        <f>+L7+1</f>
        <v>45338</v>
      </c>
      <c r="P7" s="13" t="s">
        <v>41</v>
      </c>
      <c r="Q7" s="11"/>
      <c r="R7" s="78"/>
      <c r="S7" s="2"/>
    </row>
    <row r="8" spans="1:19" ht="20.25" customHeight="1" x14ac:dyDescent="0.25">
      <c r="A8" s="2"/>
      <c r="B8" s="18">
        <v>12</v>
      </c>
      <c r="C8" s="11">
        <v>45340</v>
      </c>
      <c r="D8" s="3" t="s">
        <v>62</v>
      </c>
      <c r="E8" s="3" t="s">
        <v>18</v>
      </c>
      <c r="F8" s="3" t="s">
        <v>29</v>
      </c>
      <c r="G8" s="4">
        <v>16565571</v>
      </c>
      <c r="H8" s="14">
        <f>C8+2</f>
        <v>45342</v>
      </c>
      <c r="I8" s="14">
        <f t="shared" si="0"/>
        <v>45345</v>
      </c>
      <c r="J8" s="14">
        <f>I8+1</f>
        <v>45346</v>
      </c>
      <c r="K8" s="14">
        <f>J8+3</f>
        <v>45349</v>
      </c>
      <c r="L8" s="14">
        <f>K8+1</f>
        <v>45350</v>
      </c>
      <c r="M8" s="3"/>
      <c r="N8" s="3"/>
      <c r="O8" s="11"/>
      <c r="P8" s="13"/>
      <c r="Q8" s="11"/>
      <c r="R8" s="78"/>
      <c r="S8" s="2"/>
    </row>
    <row r="9" spans="1:19" ht="20.25" customHeight="1" x14ac:dyDescent="0.25">
      <c r="A9" s="2"/>
      <c r="B9" s="18">
        <v>13</v>
      </c>
      <c r="C9" s="11">
        <v>45344</v>
      </c>
      <c r="D9" s="3" t="s">
        <v>63</v>
      </c>
      <c r="E9" s="3" t="s">
        <v>19</v>
      </c>
      <c r="F9" s="3" t="s">
        <v>28</v>
      </c>
      <c r="G9" s="4">
        <v>11829184</v>
      </c>
      <c r="H9" s="14">
        <f>C9+3</f>
        <v>45347</v>
      </c>
      <c r="I9" s="14">
        <f t="shared" si="0"/>
        <v>45350</v>
      </c>
      <c r="J9" s="14">
        <f>I9+1</f>
        <v>45351</v>
      </c>
      <c r="K9" s="14">
        <f>J9+3</f>
        <v>45354</v>
      </c>
      <c r="L9" s="14"/>
      <c r="M9" s="3"/>
      <c r="N9" s="3"/>
      <c r="O9" s="11"/>
      <c r="P9" s="13"/>
      <c r="Q9" s="11"/>
      <c r="R9" s="2"/>
      <c r="S9" s="2"/>
    </row>
    <row r="10" spans="1:19" ht="20.25" customHeight="1" x14ac:dyDescent="0.25">
      <c r="A10" s="2"/>
      <c r="B10" s="18">
        <v>14</v>
      </c>
      <c r="C10" s="11">
        <v>45352</v>
      </c>
      <c r="D10" s="3" t="s">
        <v>11</v>
      </c>
      <c r="E10" s="3" t="s">
        <v>20</v>
      </c>
      <c r="F10" s="3" t="s">
        <v>30</v>
      </c>
      <c r="G10" s="4">
        <v>18607927</v>
      </c>
      <c r="H10" s="14">
        <f>C10+3</f>
        <v>45355</v>
      </c>
      <c r="I10" s="14">
        <f t="shared" si="0"/>
        <v>45358</v>
      </c>
      <c r="J10" s="14">
        <f>I10+1</f>
        <v>45359</v>
      </c>
      <c r="K10" s="14"/>
      <c r="L10" s="14"/>
      <c r="M10" s="3"/>
      <c r="N10" s="3"/>
      <c r="O10" s="11"/>
      <c r="P10" s="13"/>
      <c r="Q10" s="11"/>
      <c r="R10" s="2"/>
      <c r="S10" s="2"/>
    </row>
    <row r="11" spans="1:19" ht="20.25" customHeight="1" x14ac:dyDescent="0.25">
      <c r="A11" s="2"/>
      <c r="B11" s="18">
        <v>15</v>
      </c>
      <c r="C11" s="11">
        <v>45359</v>
      </c>
      <c r="D11" s="3" t="s">
        <v>12</v>
      </c>
      <c r="E11" s="3" t="s">
        <v>21</v>
      </c>
      <c r="F11" s="3" t="s">
        <v>29</v>
      </c>
      <c r="G11" s="4">
        <v>13957220</v>
      </c>
      <c r="H11" s="14">
        <f>C11+1</f>
        <v>45360</v>
      </c>
      <c r="I11" s="14">
        <f t="shared" si="0"/>
        <v>45363</v>
      </c>
      <c r="J11" s="14"/>
      <c r="K11" s="14"/>
      <c r="L11" s="14"/>
      <c r="M11" s="3"/>
      <c r="N11" s="3"/>
      <c r="O11" s="11"/>
      <c r="P11" s="13"/>
      <c r="Q11" s="11"/>
      <c r="R11" s="2"/>
      <c r="S11" s="2"/>
    </row>
    <row r="12" spans="1:19" ht="20.25" customHeight="1" x14ac:dyDescent="0.25">
      <c r="A12" s="2"/>
      <c r="B12" s="18">
        <v>16</v>
      </c>
      <c r="C12" s="11">
        <v>45366</v>
      </c>
      <c r="D12" s="3" t="s">
        <v>64</v>
      </c>
      <c r="E12" s="3" t="s">
        <v>22</v>
      </c>
      <c r="F12" s="3" t="s">
        <v>29</v>
      </c>
      <c r="G12" s="4">
        <v>7254921</v>
      </c>
      <c r="H12" s="14">
        <f>C12+3</f>
        <v>45369</v>
      </c>
      <c r="I12" s="14"/>
      <c r="J12" s="14"/>
      <c r="K12" s="14"/>
      <c r="L12" s="14"/>
      <c r="M12" s="3"/>
      <c r="N12" s="3"/>
      <c r="O12" s="11"/>
      <c r="P12" s="13"/>
      <c r="Q12" s="11"/>
      <c r="R12" s="2"/>
      <c r="S12" s="2"/>
    </row>
    <row r="13" spans="1:19" ht="20.25" customHeight="1" x14ac:dyDescent="0.25">
      <c r="A13" s="2"/>
      <c r="B13" s="18">
        <v>17</v>
      </c>
      <c r="C13" s="11">
        <v>45367</v>
      </c>
      <c r="D13" s="3" t="s">
        <v>13</v>
      </c>
      <c r="E13" s="3" t="s">
        <v>24</v>
      </c>
      <c r="F13" s="3" t="s">
        <v>31</v>
      </c>
      <c r="G13" s="4">
        <v>11874116</v>
      </c>
      <c r="H13" s="14"/>
      <c r="I13" s="14"/>
      <c r="J13" s="14"/>
      <c r="K13" s="14"/>
      <c r="L13" s="14"/>
      <c r="M13" s="3"/>
      <c r="N13" s="3"/>
      <c r="O13" s="11"/>
      <c r="P13" s="13"/>
      <c r="Q13" s="11"/>
      <c r="R13" s="2"/>
      <c r="S13" s="2"/>
    </row>
    <row r="14" spans="1:19" ht="20.25" customHeight="1" x14ac:dyDescent="0.25">
      <c r="A14" s="2"/>
      <c r="B14" s="18">
        <v>18</v>
      </c>
      <c r="C14" s="11">
        <v>45370</v>
      </c>
      <c r="D14" s="3" t="s">
        <v>65</v>
      </c>
      <c r="E14" s="3" t="s">
        <v>25</v>
      </c>
      <c r="F14" s="3" t="s">
        <v>30</v>
      </c>
      <c r="G14" s="4">
        <v>12630377</v>
      </c>
      <c r="H14" s="14"/>
      <c r="I14" s="14"/>
      <c r="J14" s="14"/>
      <c r="K14" s="14"/>
      <c r="L14" s="14"/>
      <c r="M14" s="3"/>
      <c r="N14" s="3"/>
      <c r="O14" s="11"/>
      <c r="P14" s="13"/>
      <c r="Q14" s="11"/>
      <c r="R14" s="2"/>
      <c r="S14" s="2"/>
    </row>
    <row r="15" spans="1:19" ht="20.25" customHeight="1" x14ac:dyDescent="0.25">
      <c r="A15" s="2"/>
      <c r="B15" s="18">
        <v>19</v>
      </c>
      <c r="C15" s="11">
        <v>45374</v>
      </c>
      <c r="D15" s="3" t="s">
        <v>14</v>
      </c>
      <c r="E15" s="3" t="s">
        <v>26</v>
      </c>
      <c r="F15" s="3" t="s">
        <v>32</v>
      </c>
      <c r="G15" s="4">
        <v>12796654</v>
      </c>
      <c r="H15" s="14"/>
      <c r="I15" s="14"/>
      <c r="J15" s="14"/>
      <c r="K15" s="14"/>
      <c r="L15" s="14"/>
      <c r="M15" s="3"/>
      <c r="N15" s="3"/>
      <c r="O15" s="11"/>
      <c r="P15" s="13"/>
      <c r="Q15" s="11"/>
      <c r="R15" s="2"/>
      <c r="S15" s="2"/>
    </row>
    <row r="16" spans="1:19" ht="20.25" customHeight="1" x14ac:dyDescent="0.25">
      <c r="A16" s="2"/>
      <c r="B16" s="18">
        <v>20</v>
      </c>
      <c r="C16" s="11">
        <v>45375</v>
      </c>
      <c r="D16" s="3" t="s">
        <v>15</v>
      </c>
      <c r="E16" s="3" t="s">
        <v>23</v>
      </c>
      <c r="F16" s="3" t="s">
        <v>29</v>
      </c>
      <c r="G16" s="4">
        <v>11402478</v>
      </c>
      <c r="H16" s="14"/>
      <c r="I16" s="14"/>
      <c r="J16" s="14"/>
      <c r="K16" s="14"/>
      <c r="L16" s="14"/>
      <c r="M16" s="3"/>
      <c r="N16" s="3"/>
      <c r="O16" s="11"/>
      <c r="P16" s="13"/>
      <c r="Q16" s="11"/>
      <c r="R16" s="2"/>
      <c r="S16" s="2"/>
    </row>
    <row r="17" spans="1:19" ht="20.25" customHeight="1" x14ac:dyDescent="0.25">
      <c r="A17" s="2"/>
      <c r="B17" s="18"/>
      <c r="C17" s="11"/>
      <c r="D17" s="3"/>
      <c r="E17" s="3"/>
      <c r="F17" s="3"/>
      <c r="G17" s="4"/>
      <c r="H17" s="14"/>
      <c r="I17" s="14"/>
      <c r="J17" s="14"/>
      <c r="K17" s="14"/>
      <c r="L17" s="14"/>
      <c r="M17" s="3"/>
      <c r="N17" s="3"/>
      <c r="O17" s="11"/>
      <c r="P17" s="13"/>
      <c r="Q17" s="11"/>
      <c r="R17" s="2"/>
      <c r="S17" s="2"/>
    </row>
    <row r="18" spans="1:19" ht="20.25" customHeight="1" x14ac:dyDescent="0.25">
      <c r="A18" s="2"/>
      <c r="B18" s="18"/>
      <c r="C18" s="11"/>
      <c r="D18" s="3"/>
      <c r="E18" s="3"/>
      <c r="F18" s="3"/>
      <c r="G18" s="3"/>
      <c r="H18" s="14"/>
      <c r="I18" s="14"/>
      <c r="J18" s="14"/>
      <c r="K18" s="14"/>
      <c r="L18" s="14"/>
      <c r="M18" s="3"/>
      <c r="N18" s="3"/>
      <c r="O18" s="11"/>
      <c r="P18" s="13"/>
      <c r="Q18" s="11"/>
      <c r="R18" s="2"/>
      <c r="S18" s="2"/>
    </row>
    <row r="19" spans="1:19" ht="20.25" customHeight="1" x14ac:dyDescent="0.25">
      <c r="A19" s="2"/>
      <c r="B19" s="18"/>
      <c r="C19" s="11"/>
      <c r="D19" s="3"/>
      <c r="E19" s="3"/>
      <c r="F19" s="3"/>
      <c r="G19" s="3"/>
      <c r="H19" s="14"/>
      <c r="I19" s="14"/>
      <c r="J19" s="14"/>
      <c r="K19" s="14"/>
      <c r="L19" s="14"/>
      <c r="M19" s="3"/>
      <c r="N19" s="3"/>
      <c r="O19" s="11"/>
      <c r="P19" s="13"/>
      <c r="Q19" s="11"/>
      <c r="R19" s="2"/>
      <c r="S19" s="2"/>
    </row>
    <row r="20" spans="1:19" ht="20.25" customHeight="1" x14ac:dyDescent="0.25">
      <c r="A20" s="2"/>
      <c r="B20" s="18"/>
      <c r="C20" s="11"/>
      <c r="D20" s="3"/>
      <c r="E20" s="3"/>
      <c r="F20" s="3"/>
      <c r="G20" s="3"/>
      <c r="H20" s="14"/>
      <c r="I20" s="14"/>
      <c r="J20" s="14"/>
      <c r="K20" s="14"/>
      <c r="L20" s="14"/>
      <c r="M20" s="3"/>
      <c r="N20" s="3"/>
      <c r="O20" s="11"/>
      <c r="P20" s="13"/>
      <c r="Q20" s="11"/>
      <c r="R20" s="2"/>
      <c r="S20" s="2"/>
    </row>
    <row r="21" spans="1:19" ht="20.25" customHeight="1" x14ac:dyDescent="0.25">
      <c r="A21" s="2"/>
      <c r="B21" s="18"/>
      <c r="C21" s="11"/>
      <c r="D21" s="3"/>
      <c r="E21" s="3"/>
      <c r="F21" s="3"/>
      <c r="G21" s="3"/>
      <c r="H21" s="14"/>
      <c r="I21" s="14"/>
      <c r="J21" s="14"/>
      <c r="K21" s="14"/>
      <c r="L21" s="14"/>
      <c r="M21" s="3"/>
      <c r="N21" s="3"/>
      <c r="O21" s="11"/>
      <c r="P21" s="13"/>
      <c r="Q21" s="11"/>
      <c r="R21" s="2"/>
      <c r="S21" s="2"/>
    </row>
    <row r="22" spans="1:19" ht="20.25" customHeight="1" x14ac:dyDescent="0.25">
      <c r="A22" s="2"/>
      <c r="B22" s="18"/>
      <c r="C22" s="11"/>
      <c r="D22" s="3"/>
      <c r="E22" s="3"/>
      <c r="F22" s="3"/>
      <c r="G22" s="3"/>
      <c r="H22" s="14"/>
      <c r="I22" s="14"/>
      <c r="J22" s="14"/>
      <c r="K22" s="14"/>
      <c r="L22" s="14"/>
      <c r="M22" s="3"/>
      <c r="N22" s="3"/>
      <c r="O22" s="11"/>
      <c r="P22" s="13"/>
      <c r="Q22" s="11"/>
      <c r="R22" s="2"/>
      <c r="S22" s="2"/>
    </row>
    <row r="23" spans="1:19" ht="20.25" customHeight="1" x14ac:dyDescent="0.25">
      <c r="A23" s="2"/>
      <c r="B23" s="18"/>
      <c r="C23" s="11"/>
      <c r="D23" s="3"/>
      <c r="E23" s="3"/>
      <c r="F23" s="3"/>
      <c r="G23" s="3"/>
      <c r="H23" s="14"/>
      <c r="I23" s="14"/>
      <c r="J23" s="14"/>
      <c r="K23" s="14"/>
      <c r="L23" s="14"/>
      <c r="M23" s="3"/>
      <c r="N23" s="3"/>
      <c r="O23" s="11"/>
      <c r="P23" s="13"/>
      <c r="Q23" s="11"/>
      <c r="R23" s="2"/>
      <c r="S23" s="2"/>
    </row>
    <row r="24" spans="1:19" ht="20.25" customHeight="1" x14ac:dyDescent="0.25">
      <c r="A24" s="2"/>
      <c r="B24" s="18"/>
      <c r="C24" s="11"/>
      <c r="D24" s="3"/>
      <c r="E24" s="3"/>
      <c r="F24" s="3"/>
      <c r="G24" s="3"/>
      <c r="H24" s="14"/>
      <c r="I24" s="14"/>
      <c r="J24" s="14"/>
      <c r="K24" s="14"/>
      <c r="L24" s="14"/>
      <c r="M24" s="3"/>
      <c r="N24" s="3"/>
      <c r="O24" s="11"/>
      <c r="P24" s="13"/>
      <c r="Q24" s="11"/>
      <c r="R24" s="2"/>
      <c r="S24" s="2"/>
    </row>
    <row r="25" spans="1:19" ht="20.25" customHeight="1" x14ac:dyDescent="0.25">
      <c r="A25" s="2"/>
      <c r="B25" s="18"/>
      <c r="C25" s="11"/>
      <c r="D25" s="3"/>
      <c r="E25" s="3"/>
      <c r="F25" s="3"/>
      <c r="G25" s="3"/>
      <c r="H25" s="14"/>
      <c r="I25" s="14"/>
      <c r="J25" s="14"/>
      <c r="K25" s="14"/>
      <c r="L25" s="14"/>
      <c r="M25" s="3"/>
      <c r="N25" s="3"/>
      <c r="O25" s="11"/>
      <c r="P25" s="13"/>
      <c r="Q25" s="11"/>
      <c r="R25" s="2"/>
      <c r="S25" s="2"/>
    </row>
    <row r="26" spans="1:19" ht="20.25" customHeight="1" x14ac:dyDescent="0.25">
      <c r="A26" s="2"/>
      <c r="B26" s="18"/>
      <c r="C26" s="11"/>
      <c r="D26" s="3"/>
      <c r="E26" s="3"/>
      <c r="F26" s="3"/>
      <c r="G26" s="3"/>
      <c r="H26" s="14"/>
      <c r="I26" s="14"/>
      <c r="J26" s="14"/>
      <c r="K26" s="14"/>
      <c r="L26" s="14"/>
      <c r="M26" s="3"/>
      <c r="N26" s="3"/>
      <c r="O26" s="11"/>
      <c r="P26" s="13"/>
      <c r="Q26" s="11"/>
      <c r="R26" s="2"/>
      <c r="S26" s="2"/>
    </row>
    <row r="27" spans="1:19" ht="20.25" customHeight="1" x14ac:dyDescent="0.25">
      <c r="A27" s="2"/>
      <c r="B27" s="18"/>
      <c r="C27" s="11"/>
      <c r="D27" s="3"/>
      <c r="E27" s="3"/>
      <c r="F27" s="3"/>
      <c r="G27" s="3"/>
      <c r="H27" s="14"/>
      <c r="I27" s="14"/>
      <c r="J27" s="14"/>
      <c r="K27" s="14"/>
      <c r="L27" s="14"/>
      <c r="M27" s="3"/>
      <c r="N27" s="3"/>
      <c r="O27" s="11"/>
      <c r="P27" s="13"/>
      <c r="Q27" s="11"/>
      <c r="R27" s="2"/>
      <c r="S27" s="2"/>
    </row>
    <row r="28" spans="1:19" ht="20.25" customHeight="1" x14ac:dyDescent="0.25">
      <c r="A28" s="2"/>
      <c r="B28" s="18"/>
      <c r="C28" s="11"/>
      <c r="D28" s="3"/>
      <c r="E28" s="3"/>
      <c r="F28" s="3"/>
      <c r="G28" s="3"/>
      <c r="H28" s="14"/>
      <c r="I28" s="14"/>
      <c r="J28" s="14"/>
      <c r="K28" s="14"/>
      <c r="L28" s="14"/>
      <c r="M28" s="3"/>
      <c r="N28" s="3"/>
      <c r="O28" s="11"/>
      <c r="P28" s="13"/>
      <c r="Q28" s="11"/>
      <c r="R28" s="2"/>
      <c r="S28" s="2"/>
    </row>
    <row r="29" spans="1:19" ht="20.25" customHeight="1" x14ac:dyDescent="0.25">
      <c r="A29" s="2"/>
      <c r="B29" s="18"/>
      <c r="C29" s="11"/>
      <c r="D29" s="3"/>
      <c r="E29" s="3"/>
      <c r="F29" s="3"/>
      <c r="G29" s="3"/>
      <c r="H29" s="14"/>
      <c r="I29" s="14"/>
      <c r="J29" s="14"/>
      <c r="K29" s="14"/>
      <c r="L29" s="14"/>
      <c r="M29" s="3"/>
      <c r="N29" s="3"/>
      <c r="O29" s="11"/>
      <c r="P29" s="13"/>
      <c r="Q29" s="11"/>
      <c r="R29" s="2"/>
      <c r="S29" s="2"/>
    </row>
    <row r="30" spans="1:19" ht="20.25" customHeight="1" x14ac:dyDescent="0.25">
      <c r="A30" s="2"/>
      <c r="B30" s="18"/>
      <c r="C30" s="11"/>
      <c r="D30" s="3"/>
      <c r="E30" s="3"/>
      <c r="F30" s="3"/>
      <c r="G30" s="3"/>
      <c r="H30" s="14"/>
      <c r="I30" s="14"/>
      <c r="J30" s="14"/>
      <c r="K30" s="14"/>
      <c r="L30" s="14"/>
      <c r="M30" s="3"/>
      <c r="N30" s="3"/>
      <c r="O30" s="11"/>
      <c r="P30" s="13"/>
      <c r="Q30" s="11"/>
      <c r="R30" s="2"/>
      <c r="S30" s="2"/>
    </row>
    <row r="31" spans="1:19" ht="20.25" customHeight="1" x14ac:dyDescent="0.25">
      <c r="A31" s="2"/>
      <c r="B31" s="18"/>
      <c r="C31" s="11"/>
      <c r="D31" s="3"/>
      <c r="E31" s="3"/>
      <c r="F31" s="3"/>
      <c r="G31" s="3"/>
      <c r="H31" s="14"/>
      <c r="I31" s="14"/>
      <c r="J31" s="14"/>
      <c r="K31" s="14"/>
      <c r="L31" s="14"/>
      <c r="M31" s="3"/>
      <c r="N31" s="3"/>
      <c r="O31" s="11"/>
      <c r="P31" s="13"/>
      <c r="Q31" s="11"/>
      <c r="R31" s="2"/>
      <c r="S31" s="2"/>
    </row>
    <row r="32" spans="1:19" ht="20.25" customHeight="1" x14ac:dyDescent="0.25">
      <c r="A32" s="2"/>
      <c r="B32" s="18"/>
      <c r="C32" s="11"/>
      <c r="D32" s="3"/>
      <c r="E32" s="3"/>
      <c r="F32" s="3"/>
      <c r="G32" s="3"/>
      <c r="H32" s="14"/>
      <c r="I32" s="14"/>
      <c r="J32" s="14"/>
      <c r="K32" s="14"/>
      <c r="L32" s="14"/>
      <c r="M32" s="3"/>
      <c r="N32" s="3"/>
      <c r="O32" s="11"/>
      <c r="P32" s="13"/>
      <c r="Q32" s="11"/>
      <c r="R32" s="2"/>
      <c r="S32" s="2"/>
    </row>
    <row r="33" spans="1:19" ht="20.25" customHeight="1" x14ac:dyDescent="0.25">
      <c r="A33" s="2"/>
      <c r="B33" s="18"/>
      <c r="C33" s="11"/>
      <c r="D33" s="3"/>
      <c r="E33" s="3"/>
      <c r="F33" s="3"/>
      <c r="G33" s="3"/>
      <c r="H33" s="14"/>
      <c r="I33" s="14"/>
      <c r="J33" s="14"/>
      <c r="K33" s="14"/>
      <c r="L33" s="14"/>
      <c r="M33" s="3"/>
      <c r="N33" s="3"/>
      <c r="O33" s="11"/>
      <c r="P33" s="13"/>
      <c r="Q33" s="11"/>
      <c r="R33" s="2"/>
      <c r="S33" s="2"/>
    </row>
    <row r="34" spans="1:19" ht="20.25" customHeight="1" x14ac:dyDescent="0.25">
      <c r="A34" s="2"/>
      <c r="B34" s="18"/>
      <c r="C34" s="11"/>
      <c r="D34" s="3"/>
      <c r="E34" s="3"/>
      <c r="F34" s="3"/>
      <c r="G34" s="3"/>
      <c r="H34" s="14"/>
      <c r="I34" s="14"/>
      <c r="J34" s="14"/>
      <c r="K34" s="14"/>
      <c r="L34" s="14"/>
      <c r="M34" s="3"/>
      <c r="N34" s="3"/>
      <c r="O34" s="11"/>
      <c r="P34" s="13"/>
      <c r="Q34" s="11"/>
      <c r="R34" s="2"/>
      <c r="S34" s="2"/>
    </row>
    <row r="35" spans="1:19" ht="20.25" customHeight="1" x14ac:dyDescent="0.25">
      <c r="A35" s="2"/>
      <c r="B35" s="18"/>
      <c r="C35" s="11"/>
      <c r="D35" s="3"/>
      <c r="E35" s="3"/>
      <c r="F35" s="3"/>
      <c r="G35" s="3"/>
      <c r="H35" s="14"/>
      <c r="I35" s="14"/>
      <c r="J35" s="14"/>
      <c r="K35" s="14"/>
      <c r="L35" s="14"/>
      <c r="M35" s="3"/>
      <c r="N35" s="3"/>
      <c r="O35" s="11"/>
      <c r="P35" s="13"/>
      <c r="Q35" s="11"/>
      <c r="R35" s="2"/>
      <c r="S35" s="2"/>
    </row>
    <row r="36" spans="1:19" ht="20.25" customHeight="1" x14ac:dyDescent="0.25">
      <c r="A36" s="2"/>
      <c r="B36" s="18"/>
      <c r="C36" s="11"/>
      <c r="D36" s="3"/>
      <c r="E36" s="3"/>
      <c r="F36" s="3"/>
      <c r="G36" s="3"/>
      <c r="H36" s="14"/>
      <c r="I36" s="14"/>
      <c r="J36" s="14"/>
      <c r="K36" s="14"/>
      <c r="L36" s="14"/>
      <c r="M36" s="3"/>
      <c r="N36" s="3"/>
      <c r="O36" s="11"/>
      <c r="P36" s="13"/>
      <c r="Q36" s="11"/>
      <c r="R36" s="2"/>
      <c r="S36" s="2"/>
    </row>
    <row r="37" spans="1:19" ht="20.25" customHeight="1" x14ac:dyDescent="0.25">
      <c r="A37" s="2"/>
      <c r="B37" s="18"/>
      <c r="C37" s="11"/>
      <c r="D37" s="3"/>
      <c r="E37" s="3"/>
      <c r="F37" s="3"/>
      <c r="G37" s="3"/>
      <c r="H37" s="14"/>
      <c r="I37" s="14"/>
      <c r="J37" s="14"/>
      <c r="K37" s="14"/>
      <c r="L37" s="14"/>
      <c r="M37" s="3"/>
      <c r="N37" s="3"/>
      <c r="O37" s="11"/>
      <c r="P37" s="13"/>
      <c r="Q37" s="11"/>
      <c r="R37" s="2"/>
      <c r="S37" s="2"/>
    </row>
    <row r="38" spans="1:19" ht="20.25" customHeight="1" x14ac:dyDescent="0.25">
      <c r="A38" s="2"/>
      <c r="B38" s="18"/>
      <c r="C38" s="11"/>
      <c r="D38" s="3"/>
      <c r="E38" s="3"/>
      <c r="F38" s="3"/>
      <c r="G38" s="3"/>
      <c r="H38" s="14"/>
      <c r="I38" s="14"/>
      <c r="J38" s="14"/>
      <c r="K38" s="14"/>
      <c r="L38" s="14"/>
      <c r="M38" s="3"/>
      <c r="N38" s="3"/>
      <c r="O38" s="11"/>
      <c r="P38" s="13"/>
      <c r="Q38" s="11"/>
      <c r="R38" s="2"/>
      <c r="S38" s="2"/>
    </row>
    <row r="39" spans="1:19" ht="20.25" customHeight="1" x14ac:dyDescent="0.25">
      <c r="A39" s="2"/>
      <c r="B39" s="18"/>
      <c r="C39" s="11"/>
      <c r="D39" s="3"/>
      <c r="E39" s="3"/>
      <c r="F39" s="3"/>
      <c r="G39" s="3"/>
      <c r="H39" s="14"/>
      <c r="I39" s="14"/>
      <c r="J39" s="14"/>
      <c r="K39" s="14"/>
      <c r="L39" s="14"/>
      <c r="M39" s="3"/>
      <c r="N39" s="3"/>
      <c r="O39" s="11"/>
      <c r="P39" s="13"/>
      <c r="Q39" s="11"/>
      <c r="R39" s="2"/>
      <c r="S39" s="2"/>
    </row>
    <row r="40" spans="1:19" ht="20.25" customHeight="1" x14ac:dyDescent="0.25">
      <c r="A40" s="2"/>
      <c r="B40" s="18"/>
      <c r="C40" s="11"/>
      <c r="D40" s="3"/>
      <c r="E40" s="3"/>
      <c r="F40" s="3"/>
      <c r="G40" s="3"/>
      <c r="H40" s="14"/>
      <c r="I40" s="14"/>
      <c r="J40" s="14"/>
      <c r="K40" s="14"/>
      <c r="L40" s="14"/>
      <c r="M40" s="3"/>
      <c r="N40" s="3"/>
      <c r="O40" s="11"/>
      <c r="P40" s="13"/>
      <c r="Q40" s="11"/>
      <c r="R40" s="2"/>
      <c r="S40" s="2"/>
    </row>
    <row r="41" spans="1:19" ht="20.25" customHeight="1" x14ac:dyDescent="0.25">
      <c r="A41" s="2"/>
      <c r="B41" s="18"/>
      <c r="C41" s="11"/>
      <c r="D41" s="3"/>
      <c r="E41" s="3"/>
      <c r="F41" s="3"/>
      <c r="G41" s="3"/>
      <c r="H41" s="14"/>
      <c r="I41" s="14"/>
      <c r="J41" s="14"/>
      <c r="K41" s="14"/>
      <c r="L41" s="14"/>
      <c r="M41" s="3"/>
      <c r="N41" s="3"/>
      <c r="O41" s="11"/>
      <c r="P41" s="13"/>
      <c r="Q41" s="11"/>
      <c r="R41" s="2"/>
      <c r="S41" s="2"/>
    </row>
    <row r="42" spans="1:19" ht="20.25" customHeight="1" x14ac:dyDescent="0.25">
      <c r="A42" s="2"/>
      <c r="B42" s="18"/>
      <c r="C42" s="11"/>
      <c r="D42" s="3"/>
      <c r="E42" s="3"/>
      <c r="F42" s="3"/>
      <c r="G42" s="3"/>
      <c r="H42" s="14"/>
      <c r="I42" s="14"/>
      <c r="J42" s="14"/>
      <c r="K42" s="14"/>
      <c r="L42" s="14"/>
      <c r="M42" s="3"/>
      <c r="N42" s="3"/>
      <c r="O42" s="11"/>
      <c r="P42" s="13"/>
      <c r="Q42" s="11"/>
      <c r="R42" s="2"/>
      <c r="S42" s="2"/>
    </row>
    <row r="43" spans="1:19" ht="20.25" customHeight="1" x14ac:dyDescent="0.25">
      <c r="A43" s="2"/>
      <c r="B43" s="18"/>
      <c r="C43" s="11"/>
      <c r="D43" s="3"/>
      <c r="E43" s="3"/>
      <c r="F43" s="3"/>
      <c r="G43" s="3"/>
      <c r="H43" s="14"/>
      <c r="I43" s="14"/>
      <c r="J43" s="14"/>
      <c r="K43" s="14"/>
      <c r="L43" s="14"/>
      <c r="M43" s="3"/>
      <c r="N43" s="3"/>
      <c r="O43" s="11"/>
      <c r="P43" s="13"/>
      <c r="Q43" s="11"/>
      <c r="R43" s="2"/>
      <c r="S43" s="2"/>
    </row>
    <row r="44" spans="1:19" ht="20.25" customHeight="1" x14ac:dyDescent="0.25">
      <c r="A44" s="2"/>
      <c r="B44" s="18"/>
      <c r="C44" s="11"/>
      <c r="D44" s="3"/>
      <c r="E44" s="3"/>
      <c r="F44" s="3"/>
      <c r="G44" s="3"/>
      <c r="H44" s="14"/>
      <c r="I44" s="14"/>
      <c r="J44" s="14"/>
      <c r="K44" s="14"/>
      <c r="L44" s="14"/>
      <c r="M44" s="3"/>
      <c r="N44" s="3"/>
      <c r="O44" s="11"/>
      <c r="P44" s="13"/>
      <c r="Q44" s="11"/>
      <c r="R44" s="2"/>
      <c r="S44" s="2"/>
    </row>
    <row r="45" spans="1:19" ht="20.25" customHeight="1" x14ac:dyDescent="0.25">
      <c r="A45" s="2"/>
      <c r="B45" s="18"/>
      <c r="C45" s="11"/>
      <c r="D45" s="3"/>
      <c r="E45" s="3"/>
      <c r="F45" s="3"/>
      <c r="G45" s="3"/>
      <c r="H45" s="14"/>
      <c r="I45" s="14"/>
      <c r="J45" s="14"/>
      <c r="K45" s="14"/>
      <c r="L45" s="14"/>
      <c r="M45" s="3"/>
      <c r="N45" s="3"/>
      <c r="O45" s="11"/>
      <c r="P45" s="13"/>
      <c r="Q45" s="11"/>
      <c r="R45" s="2"/>
      <c r="S45" s="2"/>
    </row>
    <row r="46" spans="1:19" ht="20.25" customHeight="1" x14ac:dyDescent="0.25">
      <c r="A46" s="2"/>
      <c r="B46" s="18"/>
      <c r="C46" s="11"/>
      <c r="D46" s="3"/>
      <c r="E46" s="3"/>
      <c r="F46" s="3"/>
      <c r="G46" s="3"/>
      <c r="H46" s="14"/>
      <c r="I46" s="14"/>
      <c r="J46" s="14"/>
      <c r="K46" s="14"/>
      <c r="L46" s="14"/>
      <c r="M46" s="3"/>
      <c r="N46" s="3"/>
      <c r="O46" s="11"/>
      <c r="P46" s="13"/>
      <c r="Q46" s="11"/>
      <c r="R46" s="2"/>
      <c r="S46" s="2"/>
    </row>
    <row r="47" spans="1:19" ht="20.25" customHeight="1" x14ac:dyDescent="0.25">
      <c r="A47" s="2"/>
      <c r="B47" s="18"/>
      <c r="C47" s="11"/>
      <c r="D47" s="3"/>
      <c r="E47" s="3"/>
      <c r="F47" s="3"/>
      <c r="G47" s="3"/>
      <c r="H47" s="14"/>
      <c r="I47" s="14"/>
      <c r="J47" s="14"/>
      <c r="K47" s="14"/>
      <c r="L47" s="14"/>
      <c r="M47" s="3"/>
      <c r="N47" s="3"/>
      <c r="O47" s="11"/>
      <c r="P47" s="13"/>
      <c r="Q47" s="11"/>
      <c r="R47" s="2"/>
      <c r="S47" s="2"/>
    </row>
    <row r="48" spans="1:19" ht="20.25" customHeight="1" x14ac:dyDescent="0.25">
      <c r="A48" s="2"/>
      <c r="B48" s="18"/>
      <c r="C48" s="11"/>
      <c r="D48" s="3"/>
      <c r="E48" s="3"/>
      <c r="F48" s="3"/>
      <c r="G48" s="3"/>
      <c r="H48" s="14"/>
      <c r="I48" s="14"/>
      <c r="J48" s="14"/>
      <c r="K48" s="14"/>
      <c r="L48" s="14"/>
      <c r="M48" s="3"/>
      <c r="N48" s="3"/>
      <c r="O48" s="11"/>
      <c r="P48" s="13"/>
      <c r="Q48" s="11"/>
      <c r="R48" s="2"/>
      <c r="S48" s="2"/>
    </row>
    <row r="49" spans="1:19" ht="20.25" customHeight="1" x14ac:dyDescent="0.25">
      <c r="A49" s="2"/>
      <c r="B49" s="18"/>
      <c r="C49" s="11"/>
      <c r="D49" s="3"/>
      <c r="E49" s="3"/>
      <c r="F49" s="3"/>
      <c r="G49" s="3"/>
      <c r="H49" s="14"/>
      <c r="I49" s="14"/>
      <c r="J49" s="14"/>
      <c r="K49" s="14"/>
      <c r="L49" s="14"/>
      <c r="M49" s="3"/>
      <c r="N49" s="3"/>
      <c r="O49" s="11"/>
      <c r="P49" s="13"/>
      <c r="Q49" s="11"/>
      <c r="R49" s="2"/>
      <c r="S49" s="2"/>
    </row>
    <row r="50" spans="1:19" ht="20.25" customHeight="1" x14ac:dyDescent="0.25">
      <c r="A50" s="2"/>
      <c r="B50" s="18"/>
      <c r="C50" s="11"/>
      <c r="D50" s="3"/>
      <c r="E50" s="3"/>
      <c r="F50" s="3"/>
      <c r="G50" s="3"/>
      <c r="H50" s="14"/>
      <c r="I50" s="14"/>
      <c r="J50" s="14"/>
      <c r="K50" s="14"/>
      <c r="L50" s="14"/>
      <c r="M50" s="3"/>
      <c r="N50" s="3"/>
      <c r="O50" s="11"/>
      <c r="P50" s="13"/>
      <c r="Q50" s="11"/>
      <c r="R50" s="2"/>
      <c r="S50" s="2"/>
    </row>
    <row r="51" spans="1:19" ht="20.25" customHeight="1" x14ac:dyDescent="0.25">
      <c r="A51" s="2"/>
      <c r="B51" s="7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20.25" customHeight="1" x14ac:dyDescent="0.25">
      <c r="A52" s="2"/>
      <c r="B52" s="7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20.25" customHeight="1" x14ac:dyDescent="0.25">
      <c r="A53" s="2"/>
      <c r="B53" s="7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20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20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20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</sheetData>
  <mergeCells count="3">
    <mergeCell ref="B3:G3"/>
    <mergeCell ref="H3:L3"/>
    <mergeCell ref="M3:Q3"/>
  </mergeCells>
  <conditionalFormatting sqref="H6:L50">
    <cfRule type="cellIs" dxfId="1" priority="2" operator="greaterThan">
      <formula>0</formula>
    </cfRule>
  </conditionalFormatting>
  <conditionalFormatting sqref="Q6:Q50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9EC0E5-4EA6-44AA-B388-3CC40C2AA9DA}">
          <x14:formula1>
            <xm:f>Maestro!$B$3:$B$19</xm:f>
          </x14:formula1>
          <xm:sqref>P6:P50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89FAF-2F42-4D07-BA14-665E2F245105}">
  <dimension ref="B1:B19"/>
  <sheetViews>
    <sheetView showGridLines="0" zoomScale="145" zoomScaleNormal="145" workbookViewId="0"/>
  </sheetViews>
  <sheetFormatPr baseColWidth="10" defaultRowHeight="15" x14ac:dyDescent="0.25"/>
  <cols>
    <col min="1" max="1" width="7.5703125" customWidth="1"/>
    <col min="2" max="2" width="66.7109375" bestFit="1" customWidth="1"/>
  </cols>
  <sheetData>
    <row r="1" spans="2:2" ht="15.75" thickBot="1" x14ac:dyDescent="0.3"/>
    <row r="2" spans="2:2" ht="21" customHeight="1" thickBot="1" x14ac:dyDescent="0.3">
      <c r="B2" s="72" t="s">
        <v>47</v>
      </c>
    </row>
    <row r="3" spans="2:2" ht="20.25" customHeight="1" x14ac:dyDescent="0.25">
      <c r="B3" s="12" t="s">
        <v>39</v>
      </c>
    </row>
    <row r="4" spans="2:2" ht="20.25" customHeight="1" x14ac:dyDescent="0.25">
      <c r="B4" s="1" t="s">
        <v>40</v>
      </c>
    </row>
    <row r="5" spans="2:2" ht="20.25" customHeight="1" x14ac:dyDescent="0.25">
      <c r="B5" s="1" t="s">
        <v>49</v>
      </c>
    </row>
    <row r="6" spans="2:2" ht="20.25" customHeight="1" x14ac:dyDescent="0.25">
      <c r="B6" s="1" t="s">
        <v>48</v>
      </c>
    </row>
    <row r="7" spans="2:2" ht="20.25" customHeight="1" x14ac:dyDescent="0.25">
      <c r="B7" s="1" t="s">
        <v>41</v>
      </c>
    </row>
    <row r="8" spans="2:2" ht="20.25" customHeight="1" x14ac:dyDescent="0.25">
      <c r="B8" s="1" t="s">
        <v>42</v>
      </c>
    </row>
    <row r="9" spans="2:2" ht="20.25" customHeight="1" x14ac:dyDescent="0.25">
      <c r="B9" s="1" t="s">
        <v>43</v>
      </c>
    </row>
    <row r="10" spans="2:2" ht="20.25" customHeight="1" x14ac:dyDescent="0.25">
      <c r="B10" s="1" t="s">
        <v>44</v>
      </c>
    </row>
    <row r="11" spans="2:2" ht="20.25" customHeight="1" x14ac:dyDescent="0.25">
      <c r="B11" s="1" t="s">
        <v>45</v>
      </c>
    </row>
    <row r="12" spans="2:2" ht="20.25" customHeight="1" x14ac:dyDescent="0.25">
      <c r="B12" s="1" t="s">
        <v>46</v>
      </c>
    </row>
    <row r="13" spans="2:2" ht="20.25" customHeight="1" x14ac:dyDescent="0.25">
      <c r="B13" s="1"/>
    </row>
    <row r="14" spans="2:2" ht="20.25" customHeight="1" x14ac:dyDescent="0.25">
      <c r="B14" s="1"/>
    </row>
    <row r="15" spans="2:2" ht="20.25" customHeight="1" x14ac:dyDescent="0.25">
      <c r="B15" s="1"/>
    </row>
    <row r="16" spans="2:2" ht="20.25" customHeight="1" x14ac:dyDescent="0.25">
      <c r="B16" s="1"/>
    </row>
    <row r="17" spans="2:2" ht="20.25" customHeight="1" x14ac:dyDescent="0.25">
      <c r="B17" s="1"/>
    </row>
    <row r="18" spans="2:2" ht="20.25" customHeight="1" x14ac:dyDescent="0.25">
      <c r="B18" s="1"/>
    </row>
    <row r="19" spans="2:2" ht="20.25" customHeight="1" x14ac:dyDescent="0.25">
      <c r="B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Consulta</vt:lpstr>
      <vt:lpstr>BaseDatos</vt:lpstr>
      <vt:lpstr>Maestro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 Martinez</dc:creator>
  <cp:lastModifiedBy>Yornandy Martínez</cp:lastModifiedBy>
  <dcterms:created xsi:type="dcterms:W3CDTF">2020-09-17T16:23:03Z</dcterms:created>
  <dcterms:modified xsi:type="dcterms:W3CDTF">2024-04-04T21:00:45Z</dcterms:modified>
</cp:coreProperties>
</file>