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002-M-Gestión de la producción I ✔\12-Clase\Plan semestre 02-2020\"/>
    </mc:Choice>
  </mc:AlternateContent>
  <xr:revisionPtr revIDLastSave="0" documentId="13_ncr:1_{DF4256F4-8BC1-471C-847A-57E4E9BBF546}" xr6:coauthVersionLast="45" xr6:coauthVersionMax="45" xr10:uidLastSave="{00000000-0000-0000-0000-000000000000}"/>
  <bookViews>
    <workbookView xWindow="-120" yWindow="-120" windowWidth="24240" windowHeight="13140" tabRatio="867" xr2:uid="{00000000-000D-0000-FFFF-FFFF00000000}"/>
  </bookViews>
  <sheets>
    <sheet name="Parametros" sheetId="2" r:id="rId1"/>
    <sheet name="Cap Teorica" sheetId="3" r:id="rId2"/>
    <sheet name="Cap Real" sheetId="11" r:id="rId3"/>
    <sheet name="Pre Ventas" sheetId="4" r:id="rId4"/>
    <sheet name="Informe" sheetId="5" r:id="rId5"/>
    <sheet name="Simulación Capacidad" sheetId="8" r:id="rId6"/>
    <sheet name="Simulación Informe" sheetId="12" r:id="rId7"/>
    <sheet name="Costos Directos" sheetId="7" r:id="rId8"/>
    <sheet name="Estrategias" sheetId="10" r:id="rId9"/>
  </sheets>
  <calcPr calcId="181029"/>
</workbook>
</file>

<file path=xl/calcChain.xml><?xml version="1.0" encoding="utf-8"?>
<calcChain xmlns="http://schemas.openxmlformats.org/spreadsheetml/2006/main">
  <c r="C27" i="10" l="1"/>
  <c r="C22" i="10"/>
  <c r="C17" i="10"/>
  <c r="C12" i="10"/>
  <c r="C7" i="10"/>
  <c r="C2" i="10"/>
  <c r="C11" i="7"/>
  <c r="C10" i="7"/>
  <c r="C9" i="7"/>
  <c r="C8" i="7"/>
  <c r="C7" i="7"/>
  <c r="C6" i="7"/>
  <c r="M11" i="7"/>
  <c r="L11" i="7"/>
  <c r="K11" i="7"/>
  <c r="J11" i="7"/>
  <c r="N11" i="7" s="1"/>
  <c r="M10" i="7"/>
  <c r="L10" i="7"/>
  <c r="K10" i="7"/>
  <c r="J10" i="7"/>
  <c r="N10" i="7" s="1"/>
  <c r="M9" i="7"/>
  <c r="L9" i="7"/>
  <c r="K9" i="7"/>
  <c r="J9" i="7"/>
  <c r="N9" i="7" s="1"/>
  <c r="I11" i="7"/>
  <c r="I10" i="7"/>
  <c r="I9" i="7"/>
  <c r="I8" i="7"/>
  <c r="I7" i="7"/>
  <c r="B11" i="7"/>
  <c r="B10" i="7"/>
  <c r="B9" i="7"/>
  <c r="B8" i="7"/>
  <c r="B7" i="7"/>
  <c r="B6" i="7"/>
  <c r="G11" i="7"/>
  <c r="G10" i="7"/>
  <c r="G9" i="7"/>
  <c r="B10" i="12"/>
  <c r="B9" i="12"/>
  <c r="B8" i="12"/>
  <c r="B7" i="12"/>
  <c r="B6" i="12"/>
  <c r="B5" i="12"/>
  <c r="F10" i="12"/>
  <c r="E10" i="12"/>
  <c r="C10" i="12"/>
  <c r="F9" i="12"/>
  <c r="E9" i="12"/>
  <c r="C9" i="12"/>
  <c r="F8" i="12"/>
  <c r="E8" i="12"/>
  <c r="C8" i="12"/>
  <c r="F7" i="12"/>
  <c r="E7" i="12"/>
  <c r="C7" i="12"/>
  <c r="F6" i="12"/>
  <c r="E6" i="12"/>
  <c r="C6" i="12"/>
  <c r="F5" i="12"/>
  <c r="E5" i="12"/>
  <c r="C5" i="12"/>
  <c r="U47" i="8"/>
  <c r="U46" i="8"/>
  <c r="U45" i="8"/>
  <c r="F47" i="8"/>
  <c r="F46" i="8"/>
  <c r="F45" i="8"/>
  <c r="F44" i="8"/>
  <c r="F43" i="8"/>
  <c r="F42" i="8"/>
  <c r="C47" i="8"/>
  <c r="C46" i="8"/>
  <c r="C45" i="8"/>
  <c r="C44" i="8"/>
  <c r="C43" i="8"/>
  <c r="C42" i="8"/>
  <c r="R38" i="8"/>
  <c r="O38" i="8"/>
  <c r="L38" i="8"/>
  <c r="R4" i="8"/>
  <c r="O4" i="8"/>
  <c r="L4" i="8"/>
  <c r="I4" i="8"/>
  <c r="F4" i="8"/>
  <c r="C4" i="8"/>
  <c r="S6" i="8"/>
  <c r="T6" i="8" s="1"/>
  <c r="P6" i="8"/>
  <c r="Q6" i="8" s="1"/>
  <c r="M6" i="8"/>
  <c r="N6" i="8" s="1"/>
  <c r="T4" i="8"/>
  <c r="Q4" i="8"/>
  <c r="N4" i="8"/>
  <c r="F10" i="5"/>
  <c r="E10" i="5"/>
  <c r="C10" i="5"/>
  <c r="F9" i="5"/>
  <c r="E9" i="5"/>
  <c r="C9" i="5"/>
  <c r="F8" i="5"/>
  <c r="E8" i="5"/>
  <c r="C8" i="5"/>
  <c r="F7" i="5"/>
  <c r="E7" i="5"/>
  <c r="C7" i="5"/>
  <c r="F6" i="5"/>
  <c r="E6" i="5"/>
  <c r="C6" i="5"/>
  <c r="F5" i="5"/>
  <c r="E5" i="5"/>
  <c r="C5" i="5"/>
  <c r="B10" i="5" l="1"/>
  <c r="B9" i="5"/>
  <c r="B8" i="5"/>
  <c r="T53" i="4"/>
  <c r="Q54" i="4"/>
  <c r="N55" i="4"/>
  <c r="N51" i="4"/>
  <c r="R55" i="4"/>
  <c r="R54" i="4"/>
  <c r="R53" i="4"/>
  <c r="R52" i="4"/>
  <c r="R51" i="4"/>
  <c r="O55" i="4"/>
  <c r="O54" i="4"/>
  <c r="O53" i="4"/>
  <c r="O56" i="4" s="1"/>
  <c r="O52" i="4"/>
  <c r="O51" i="4"/>
  <c r="L55" i="4"/>
  <c r="L54" i="4"/>
  <c r="L53" i="4"/>
  <c r="L52" i="4"/>
  <c r="L51" i="4"/>
  <c r="S55" i="4"/>
  <c r="T55" i="4" s="1"/>
  <c r="S54" i="4"/>
  <c r="T54" i="4" s="1"/>
  <c r="S53" i="4"/>
  <c r="S52" i="4"/>
  <c r="T52" i="4" s="1"/>
  <c r="T56" i="4" s="1"/>
  <c r="S51" i="4"/>
  <c r="T51" i="4" s="1"/>
  <c r="P55" i="4"/>
  <c r="Q55" i="4" s="1"/>
  <c r="P54" i="4"/>
  <c r="P53" i="4"/>
  <c r="Q53" i="4" s="1"/>
  <c r="Q56" i="4" s="1"/>
  <c r="P52" i="4"/>
  <c r="Q52" i="4" s="1"/>
  <c r="P51" i="4"/>
  <c r="Q51" i="4" s="1"/>
  <c r="M55" i="4"/>
  <c r="M54" i="4"/>
  <c r="N54" i="4" s="1"/>
  <c r="M53" i="4"/>
  <c r="N53" i="4" s="1"/>
  <c r="M52" i="4"/>
  <c r="N52" i="4" s="1"/>
  <c r="M51" i="4"/>
  <c r="J55" i="4"/>
  <c r="J54" i="4"/>
  <c r="J53" i="4"/>
  <c r="J52" i="4"/>
  <c r="J51" i="4"/>
  <c r="G55" i="4"/>
  <c r="G54" i="4"/>
  <c r="G53" i="4"/>
  <c r="G52" i="4"/>
  <c r="G51" i="4"/>
  <c r="D55" i="4"/>
  <c r="D54" i="4"/>
  <c r="D53" i="4"/>
  <c r="D52" i="4"/>
  <c r="D51" i="4"/>
  <c r="S43" i="4"/>
  <c r="S42" i="4"/>
  <c r="S41" i="4"/>
  <c r="T41" i="4" s="1"/>
  <c r="S40" i="4"/>
  <c r="T40" i="4" s="1"/>
  <c r="S39" i="4"/>
  <c r="P43" i="4"/>
  <c r="P42" i="4"/>
  <c r="P41" i="4"/>
  <c r="P40" i="4"/>
  <c r="P39" i="4"/>
  <c r="M43" i="4"/>
  <c r="N43" i="4" s="1"/>
  <c r="M42" i="4"/>
  <c r="N42" i="4" s="1"/>
  <c r="M41" i="4"/>
  <c r="M40" i="4"/>
  <c r="M39" i="4"/>
  <c r="N39" i="4" s="1"/>
  <c r="J43" i="4"/>
  <c r="J42" i="4"/>
  <c r="J41" i="4"/>
  <c r="J40" i="4"/>
  <c r="J39" i="4"/>
  <c r="G43" i="4"/>
  <c r="G42" i="4"/>
  <c r="G41" i="4"/>
  <c r="G40" i="4"/>
  <c r="G39" i="4"/>
  <c r="D43" i="4"/>
  <c r="D42" i="4"/>
  <c r="D41" i="4"/>
  <c r="D40" i="4"/>
  <c r="D39" i="4"/>
  <c r="R49" i="4"/>
  <c r="O49" i="4"/>
  <c r="L49" i="4"/>
  <c r="I49" i="4"/>
  <c r="F49" i="4"/>
  <c r="C49" i="4"/>
  <c r="R56" i="4"/>
  <c r="L56" i="4"/>
  <c r="I56" i="4"/>
  <c r="F56" i="4"/>
  <c r="C56" i="4"/>
  <c r="R43" i="4"/>
  <c r="T43" i="4" s="1"/>
  <c r="Q43" i="4"/>
  <c r="O43" i="4"/>
  <c r="L43" i="4"/>
  <c r="R42" i="4"/>
  <c r="T42" i="4" s="1"/>
  <c r="O42" i="4"/>
  <c r="L42" i="4"/>
  <c r="R41" i="4"/>
  <c r="O41" i="4"/>
  <c r="O44" i="4" s="1"/>
  <c r="L41" i="4"/>
  <c r="N41" i="4" s="1"/>
  <c r="R40" i="4"/>
  <c r="Q40" i="4"/>
  <c r="O40" i="4"/>
  <c r="L40" i="4"/>
  <c r="L44" i="4" s="1"/>
  <c r="R39" i="4"/>
  <c r="T39" i="4" s="1"/>
  <c r="Q39" i="4"/>
  <c r="O39" i="4"/>
  <c r="L39" i="4"/>
  <c r="I44" i="4"/>
  <c r="F44" i="4"/>
  <c r="C44" i="4"/>
  <c r="R37" i="4"/>
  <c r="O37" i="4"/>
  <c r="L37" i="4"/>
  <c r="I37" i="4"/>
  <c r="F37" i="4"/>
  <c r="C37" i="4"/>
  <c r="S32" i="4"/>
  <c r="R32" i="4"/>
  <c r="P32" i="4"/>
  <c r="O32" i="4"/>
  <c r="Q32" i="4" s="1"/>
  <c r="M32" i="4"/>
  <c r="L32" i="4"/>
  <c r="S31" i="4"/>
  <c r="T31" i="4" s="1"/>
  <c r="R31" i="4"/>
  <c r="P31" i="4"/>
  <c r="O31" i="4"/>
  <c r="M31" i="4"/>
  <c r="L31" i="4"/>
  <c r="N31" i="4" s="1"/>
  <c r="S30" i="4"/>
  <c r="T30" i="4" s="1"/>
  <c r="R30" i="4"/>
  <c r="P30" i="4"/>
  <c r="Q30" i="4" s="1"/>
  <c r="O30" i="4"/>
  <c r="M30" i="4"/>
  <c r="L30" i="4"/>
  <c r="N30" i="4" s="1"/>
  <c r="S29" i="4"/>
  <c r="R29" i="4"/>
  <c r="P29" i="4"/>
  <c r="Q29" i="4" s="1"/>
  <c r="O29" i="4"/>
  <c r="N29" i="4"/>
  <c r="M29" i="4"/>
  <c r="L29" i="4"/>
  <c r="L33" i="4" s="1"/>
  <c r="S28" i="4"/>
  <c r="R28" i="4"/>
  <c r="R33" i="4" s="1"/>
  <c r="P28" i="4"/>
  <c r="O28" i="4"/>
  <c r="M28" i="4"/>
  <c r="N28" i="4" s="1"/>
  <c r="L28" i="4"/>
  <c r="R26" i="4"/>
  <c r="O26" i="4"/>
  <c r="L26" i="4"/>
  <c r="I26" i="4"/>
  <c r="F26" i="4"/>
  <c r="C26" i="4"/>
  <c r="S21" i="4"/>
  <c r="R21" i="4"/>
  <c r="T21" i="4" s="1"/>
  <c r="Q21" i="4"/>
  <c r="P21" i="4"/>
  <c r="O21" i="4"/>
  <c r="M21" i="4"/>
  <c r="N21" i="4" s="1"/>
  <c r="L21" i="4"/>
  <c r="S20" i="4"/>
  <c r="R20" i="4"/>
  <c r="T20" i="4" s="1"/>
  <c r="P20" i="4"/>
  <c r="O20" i="4"/>
  <c r="M20" i="4"/>
  <c r="N20" i="4" s="1"/>
  <c r="L20" i="4"/>
  <c r="S19" i="4"/>
  <c r="T19" i="4" s="1"/>
  <c r="R19" i="4"/>
  <c r="P19" i="4"/>
  <c r="O19" i="4"/>
  <c r="Q19" i="4" s="1"/>
  <c r="M19" i="4"/>
  <c r="L19" i="4"/>
  <c r="S18" i="4"/>
  <c r="T18" i="4" s="1"/>
  <c r="R18" i="4"/>
  <c r="P18" i="4"/>
  <c r="Q18" i="4" s="1"/>
  <c r="O18" i="4"/>
  <c r="M18" i="4"/>
  <c r="L18" i="4"/>
  <c r="L22" i="4" s="1"/>
  <c r="S17" i="4"/>
  <c r="R17" i="4"/>
  <c r="R22" i="4" s="1"/>
  <c r="Q17" i="4"/>
  <c r="P17" i="4"/>
  <c r="O17" i="4"/>
  <c r="O22" i="4" s="1"/>
  <c r="M17" i="4"/>
  <c r="N17" i="4" s="1"/>
  <c r="L17" i="4"/>
  <c r="R15" i="4"/>
  <c r="O15" i="4"/>
  <c r="L15" i="4"/>
  <c r="I15" i="4"/>
  <c r="F15" i="4"/>
  <c r="C15" i="4"/>
  <c r="U11" i="4"/>
  <c r="U6" i="4"/>
  <c r="R11" i="4"/>
  <c r="O11" i="4"/>
  <c r="S10" i="4"/>
  <c r="T10" i="4" s="1"/>
  <c r="P10" i="4"/>
  <c r="Q10" i="4" s="1"/>
  <c r="S9" i="4"/>
  <c r="T9" i="4" s="1"/>
  <c r="P9" i="4"/>
  <c r="Q9" i="4" s="1"/>
  <c r="S8" i="4"/>
  <c r="T8" i="4" s="1"/>
  <c r="P8" i="4"/>
  <c r="Q8" i="4" s="1"/>
  <c r="S7" i="4"/>
  <c r="T7" i="4" s="1"/>
  <c r="P7" i="4"/>
  <c r="Q7" i="4" s="1"/>
  <c r="S6" i="4"/>
  <c r="T6" i="4" s="1"/>
  <c r="T11" i="4" s="1"/>
  <c r="P6" i="4"/>
  <c r="Q6" i="4" s="1"/>
  <c r="L11" i="4"/>
  <c r="I11" i="4"/>
  <c r="M10" i="4"/>
  <c r="N10" i="4" s="1"/>
  <c r="J10" i="4"/>
  <c r="K10" i="4" s="1"/>
  <c r="M9" i="4"/>
  <c r="N9" i="4" s="1"/>
  <c r="J9" i="4"/>
  <c r="K9" i="4" s="1"/>
  <c r="M8" i="4"/>
  <c r="N8" i="4" s="1"/>
  <c r="J8" i="4"/>
  <c r="K8" i="4" s="1"/>
  <c r="M7" i="4"/>
  <c r="N7" i="4" s="1"/>
  <c r="J7" i="4"/>
  <c r="K7" i="4" s="1"/>
  <c r="M6" i="4"/>
  <c r="N6" i="4" s="1"/>
  <c r="N11" i="4" s="1"/>
  <c r="J6" i="4"/>
  <c r="K6" i="4" s="1"/>
  <c r="F11" i="4"/>
  <c r="G10" i="4"/>
  <c r="H10" i="4" s="1"/>
  <c r="G9" i="4"/>
  <c r="H9" i="4" s="1"/>
  <c r="G8" i="4"/>
  <c r="H8" i="4" s="1"/>
  <c r="G7" i="4"/>
  <c r="H7" i="4" s="1"/>
  <c r="G6" i="4"/>
  <c r="H6" i="4" s="1"/>
  <c r="D10" i="4"/>
  <c r="D9" i="4"/>
  <c r="D8" i="4"/>
  <c r="D7" i="4"/>
  <c r="D6" i="4"/>
  <c r="E6" i="4" s="1"/>
  <c r="V6" i="4" s="1"/>
  <c r="C11" i="4"/>
  <c r="R4" i="4"/>
  <c r="O4" i="4"/>
  <c r="L4" i="4"/>
  <c r="I4" i="4"/>
  <c r="F4" i="4"/>
  <c r="C4" i="4"/>
  <c r="U48" i="11"/>
  <c r="U47" i="11"/>
  <c r="U46" i="11"/>
  <c r="F48" i="11"/>
  <c r="F47" i="11"/>
  <c r="F46" i="11"/>
  <c r="C48" i="11"/>
  <c r="C47" i="11"/>
  <c r="C46" i="11"/>
  <c r="C45" i="11"/>
  <c r="C44" i="11"/>
  <c r="C43" i="11"/>
  <c r="R39" i="11"/>
  <c r="O39" i="11"/>
  <c r="L39" i="11"/>
  <c r="S7" i="11"/>
  <c r="T7" i="11" s="1"/>
  <c r="P7" i="11"/>
  <c r="Q7" i="11" s="1"/>
  <c r="M7" i="11"/>
  <c r="N7" i="11" s="1"/>
  <c r="R4" i="11"/>
  <c r="O4" i="11"/>
  <c r="L4" i="11"/>
  <c r="I4" i="11"/>
  <c r="F4" i="11"/>
  <c r="C4" i="11"/>
  <c r="T4" i="11"/>
  <c r="Q4" i="11"/>
  <c r="N4" i="11"/>
  <c r="U48" i="3"/>
  <c r="U47" i="3"/>
  <c r="U46" i="3"/>
  <c r="F48" i="3"/>
  <c r="F47" i="3"/>
  <c r="F46" i="3"/>
  <c r="F45" i="3"/>
  <c r="F44" i="3"/>
  <c r="C48" i="3"/>
  <c r="C47" i="3"/>
  <c r="C46" i="3"/>
  <c r="C45" i="3"/>
  <c r="C44" i="3"/>
  <c r="C43" i="3"/>
  <c r="R39" i="3"/>
  <c r="O39" i="3"/>
  <c r="L39" i="3"/>
  <c r="S7" i="3"/>
  <c r="T7" i="3" s="1"/>
  <c r="P7" i="3"/>
  <c r="Q7" i="3" s="1"/>
  <c r="M7" i="3"/>
  <c r="N7" i="3" s="1"/>
  <c r="T4" i="3"/>
  <c r="Q4" i="3"/>
  <c r="N4" i="3"/>
  <c r="D9" i="12" l="1"/>
  <c r="D9" i="5"/>
  <c r="D10" i="12"/>
  <c r="D10" i="5"/>
  <c r="N56" i="4"/>
  <c r="K11" i="4"/>
  <c r="Q11" i="4"/>
  <c r="N19" i="4"/>
  <c r="Q28" i="4"/>
  <c r="Q31" i="4"/>
  <c r="Q20" i="4"/>
  <c r="T29" i="4"/>
  <c r="N32" i="4"/>
  <c r="N33" i="4" s="1"/>
  <c r="T32" i="4"/>
  <c r="Q42" i="4"/>
  <c r="T44" i="4"/>
  <c r="R44" i="4"/>
  <c r="N40" i="4"/>
  <c r="N44" i="4" s="1"/>
  <c r="Q41" i="4"/>
  <c r="Q44" i="4" s="1"/>
  <c r="O33" i="4"/>
  <c r="T28" i="4"/>
  <c r="T33" i="4" s="1"/>
  <c r="Q22" i="4"/>
  <c r="N18" i="4"/>
  <c r="N22" i="4" s="1"/>
  <c r="T17" i="4"/>
  <c r="T22" i="4" s="1"/>
  <c r="H11" i="4"/>
  <c r="P11" i="2"/>
  <c r="Q11" i="2" s="1"/>
  <c r="Q10" i="2"/>
  <c r="P10" i="2"/>
  <c r="P9" i="2"/>
  <c r="Q9" i="2" s="1"/>
  <c r="Q13" i="2" s="1"/>
  <c r="Q33" i="4" l="1"/>
  <c r="D8" i="12"/>
  <c r="D8" i="5"/>
  <c r="H9" i="5"/>
  <c r="G9" i="5"/>
  <c r="H10" i="12"/>
  <c r="G10" i="12"/>
  <c r="H10" i="5"/>
  <c r="G10" i="5"/>
  <c r="H9" i="12"/>
  <c r="G9" i="12"/>
  <c r="I6" i="7"/>
  <c r="G6" i="7"/>
  <c r="G7" i="7"/>
  <c r="G8" i="7"/>
  <c r="J6" i="8"/>
  <c r="J7" i="11"/>
  <c r="K7" i="11" s="1"/>
  <c r="I39" i="11" s="1"/>
  <c r="D7" i="11"/>
  <c r="E7" i="11"/>
  <c r="G7" i="11"/>
  <c r="H7" i="11"/>
  <c r="F39" i="11" s="1"/>
  <c r="J7" i="3"/>
  <c r="K7" i="3" s="1"/>
  <c r="G7" i="3"/>
  <c r="H7" i="3" s="1"/>
  <c r="N11" i="2"/>
  <c r="N10" i="2"/>
  <c r="L11" i="2"/>
  <c r="L10" i="2"/>
  <c r="H8" i="5" l="1"/>
  <c r="G8" i="5"/>
  <c r="H8" i="12"/>
  <c r="G8" i="12"/>
  <c r="C39" i="11"/>
  <c r="W4" i="8"/>
  <c r="D23" i="7"/>
  <c r="D22" i="7"/>
  <c r="D21" i="7"/>
  <c r="D20" i="7"/>
  <c r="D19" i="7"/>
  <c r="B19" i="7"/>
  <c r="B20" i="7"/>
  <c r="B21" i="7"/>
  <c r="B22" i="7"/>
  <c r="B23" i="7"/>
  <c r="N9" i="2"/>
  <c r="D12" i="7"/>
  <c r="J32" i="4"/>
  <c r="I32" i="4"/>
  <c r="J31" i="4"/>
  <c r="I31" i="4"/>
  <c r="J30" i="4"/>
  <c r="I30" i="4"/>
  <c r="J29" i="4"/>
  <c r="I29" i="4"/>
  <c r="J28" i="4"/>
  <c r="G32" i="4"/>
  <c r="F32" i="4"/>
  <c r="G31" i="4"/>
  <c r="F31" i="4"/>
  <c r="G30" i="4"/>
  <c r="F30" i="4"/>
  <c r="G29" i="4"/>
  <c r="F29" i="4"/>
  <c r="H29" i="4" s="1"/>
  <c r="G28" i="4"/>
  <c r="C18" i="4"/>
  <c r="C19" i="4"/>
  <c r="C20" i="4"/>
  <c r="C21" i="4"/>
  <c r="I43" i="4"/>
  <c r="I42" i="4"/>
  <c r="I41" i="4"/>
  <c r="I40" i="4"/>
  <c r="U40" i="4"/>
  <c r="I39" i="4"/>
  <c r="F43" i="4"/>
  <c r="F42" i="4"/>
  <c r="F41" i="4"/>
  <c r="F40" i="4"/>
  <c r="F39" i="4"/>
  <c r="C39" i="4"/>
  <c r="C40" i="4"/>
  <c r="D32" i="4"/>
  <c r="D31" i="4"/>
  <c r="D30" i="4"/>
  <c r="D29" i="4"/>
  <c r="D28" i="4"/>
  <c r="G21" i="4"/>
  <c r="G20" i="4"/>
  <c r="G19" i="4"/>
  <c r="G18" i="4"/>
  <c r="G17" i="4"/>
  <c r="H39" i="4" s="1"/>
  <c r="D21" i="4"/>
  <c r="D20" i="4"/>
  <c r="E42" i="4" s="1"/>
  <c r="D19" i="4"/>
  <c r="D18" i="4"/>
  <c r="D17" i="4"/>
  <c r="U7" i="4"/>
  <c r="I20" i="4"/>
  <c r="F18" i="4"/>
  <c r="H18" i="4" s="1"/>
  <c r="F19" i="4"/>
  <c r="F20" i="4"/>
  <c r="F21" i="4"/>
  <c r="I18" i="4"/>
  <c r="I52" i="4" s="1"/>
  <c r="I19" i="4"/>
  <c r="I21" i="4"/>
  <c r="J21" i="4"/>
  <c r="J20" i="4"/>
  <c r="K42" i="4" s="1"/>
  <c r="J19" i="4"/>
  <c r="K41" i="4" s="1"/>
  <c r="J18" i="4"/>
  <c r="J17" i="4"/>
  <c r="C17" i="4"/>
  <c r="E8" i="4"/>
  <c r="E7" i="4"/>
  <c r="I17" i="4"/>
  <c r="F17" i="4"/>
  <c r="E4" i="3"/>
  <c r="M18" i="2"/>
  <c r="O18" i="2" s="1"/>
  <c r="K22" i="2" s="1"/>
  <c r="L9" i="2"/>
  <c r="O5" i="2"/>
  <c r="C32" i="4"/>
  <c r="C31" i="4"/>
  <c r="C30" i="4"/>
  <c r="E30" i="4" s="1"/>
  <c r="C29" i="4"/>
  <c r="E29" i="4" s="1"/>
  <c r="C43" i="4"/>
  <c r="C42" i="4"/>
  <c r="C41" i="4"/>
  <c r="B43" i="4"/>
  <c r="B42" i="4"/>
  <c r="B41" i="4"/>
  <c r="B40" i="4"/>
  <c r="B39" i="4"/>
  <c r="B17" i="4"/>
  <c r="B18" i="4"/>
  <c r="B19" i="4"/>
  <c r="B20" i="4"/>
  <c r="B21" i="4"/>
  <c r="B55" i="4"/>
  <c r="B54" i="4"/>
  <c r="B53" i="4"/>
  <c r="B52" i="4"/>
  <c r="B51" i="4"/>
  <c r="B32" i="4"/>
  <c r="B31" i="4"/>
  <c r="B30" i="4"/>
  <c r="B29" i="4"/>
  <c r="B28" i="4"/>
  <c r="B5" i="5"/>
  <c r="B6" i="5"/>
  <c r="B7" i="5"/>
  <c r="B7" i="4"/>
  <c r="B8" i="4"/>
  <c r="U8" i="4"/>
  <c r="B9" i="4"/>
  <c r="E9" i="4"/>
  <c r="U9" i="4"/>
  <c r="B10" i="4"/>
  <c r="E10" i="4"/>
  <c r="U10" i="4"/>
  <c r="B11" i="4"/>
  <c r="K4" i="3"/>
  <c r="H14" i="2"/>
  <c r="H16" i="2" s="1"/>
  <c r="D25" i="2"/>
  <c r="F20" i="2" s="1"/>
  <c r="E25" i="2"/>
  <c r="E43" i="4"/>
  <c r="E40" i="4"/>
  <c r="K31" i="4"/>
  <c r="H42" i="4"/>
  <c r="H40" i="4"/>
  <c r="U43" i="4"/>
  <c r="U41" i="4"/>
  <c r="U39" i="4"/>
  <c r="I54" i="4"/>
  <c r="U42" i="4"/>
  <c r="U44" i="4"/>
  <c r="D7" i="3"/>
  <c r="H43" i="4"/>
  <c r="D25" i="7" l="1"/>
  <c r="E21" i="4"/>
  <c r="C55" i="4"/>
  <c r="H20" i="4"/>
  <c r="E20" i="4"/>
  <c r="H31" i="4"/>
  <c r="E41" i="4"/>
  <c r="E19" i="4"/>
  <c r="E11" i="4"/>
  <c r="V7" i="4"/>
  <c r="I28" i="4"/>
  <c r="I51" i="4" s="1"/>
  <c r="K51" i="4" s="1"/>
  <c r="C28" i="4"/>
  <c r="C51" i="4" s="1"/>
  <c r="U31" i="4"/>
  <c r="F28" i="4"/>
  <c r="H28" i="4" s="1"/>
  <c r="I22" i="4"/>
  <c r="F54" i="4"/>
  <c r="H54" i="4" s="1"/>
  <c r="I53" i="4"/>
  <c r="K53" i="4" s="1"/>
  <c r="V9" i="4"/>
  <c r="I55" i="4"/>
  <c r="H30" i="4"/>
  <c r="F33" i="4"/>
  <c r="E32" i="4"/>
  <c r="C53" i="4"/>
  <c r="E53" i="4" s="1"/>
  <c r="K30" i="4"/>
  <c r="I33" i="4"/>
  <c r="K28" i="4"/>
  <c r="F52" i="4"/>
  <c r="H52" i="4" s="1"/>
  <c r="U29" i="4"/>
  <c r="U21" i="4"/>
  <c r="K19" i="4"/>
  <c r="K32" i="4"/>
  <c r="U32" i="4"/>
  <c r="V10" i="4"/>
  <c r="H21" i="4"/>
  <c r="C54" i="4"/>
  <c r="E31" i="4"/>
  <c r="V31" i="4" s="1"/>
  <c r="V8" i="4"/>
  <c r="H17" i="4"/>
  <c r="H41" i="4"/>
  <c r="H44" i="4" s="1"/>
  <c r="K29" i="4"/>
  <c r="M22" i="2"/>
  <c r="N22" i="2" s="1"/>
  <c r="L22" i="2"/>
  <c r="K6" i="8"/>
  <c r="D6" i="8"/>
  <c r="S50" i="11"/>
  <c r="H19" i="4"/>
  <c r="U19" i="4"/>
  <c r="F53" i="4"/>
  <c r="H53" i="4" s="1"/>
  <c r="E55" i="4"/>
  <c r="F22" i="4"/>
  <c r="K39" i="4"/>
  <c r="K17" i="4"/>
  <c r="K55" i="4"/>
  <c r="K21" i="4"/>
  <c r="V42" i="4"/>
  <c r="U30" i="4"/>
  <c r="K18" i="4"/>
  <c r="U18" i="4"/>
  <c r="K43" i="4"/>
  <c r="V43" i="4" s="1"/>
  <c r="K54" i="4"/>
  <c r="G6" i="8"/>
  <c r="E17" i="4"/>
  <c r="U17" i="4"/>
  <c r="C22" i="4"/>
  <c r="E18" i="4"/>
  <c r="C52" i="4"/>
  <c r="H32" i="4"/>
  <c r="F55" i="4"/>
  <c r="H55" i="4" s="1"/>
  <c r="K40" i="4"/>
  <c r="V40" i="4" s="1"/>
  <c r="K52" i="4"/>
  <c r="K20" i="4"/>
  <c r="E39" i="4"/>
  <c r="E44" i="4" s="1"/>
  <c r="U20" i="4"/>
  <c r="K4" i="11"/>
  <c r="H4" i="8"/>
  <c r="H4" i="11"/>
  <c r="K4" i="8"/>
  <c r="E4" i="11"/>
  <c r="E4" i="8"/>
  <c r="F16" i="2"/>
  <c r="S50" i="3"/>
  <c r="S49" i="8"/>
  <c r="E7" i="3"/>
  <c r="C39" i="3" s="1"/>
  <c r="V20" i="4" l="1"/>
  <c r="V11" i="4"/>
  <c r="K56" i="4"/>
  <c r="K44" i="4"/>
  <c r="F51" i="4"/>
  <c r="V21" i="4"/>
  <c r="H51" i="4"/>
  <c r="H56" i="4" s="1"/>
  <c r="E51" i="4"/>
  <c r="E28" i="4"/>
  <c r="U28" i="4"/>
  <c r="U33" i="4" s="1"/>
  <c r="C33" i="4"/>
  <c r="K33" i="4"/>
  <c r="V41" i="4"/>
  <c r="U54" i="4"/>
  <c r="C22" i="7" s="1"/>
  <c r="E22" i="7" s="1"/>
  <c r="E54" i="4"/>
  <c r="V54" i="4" s="1"/>
  <c r="K22" i="4"/>
  <c r="L2" i="7"/>
  <c r="O22" i="2"/>
  <c r="E52" i="4"/>
  <c r="V52" i="4" s="1"/>
  <c r="U52" i="4"/>
  <c r="C20" i="7" s="1"/>
  <c r="E20" i="7" s="1"/>
  <c r="V17" i="4"/>
  <c r="E22" i="4"/>
  <c r="U51" i="4"/>
  <c r="U56" i="4" s="1"/>
  <c r="V18" i="4"/>
  <c r="V29" i="4"/>
  <c r="U55" i="4"/>
  <c r="C23" i="7" s="1"/>
  <c r="E23" i="7" s="1"/>
  <c r="V19" i="4"/>
  <c r="H22" i="4"/>
  <c r="V39" i="4"/>
  <c r="V30" i="4"/>
  <c r="V32" i="4"/>
  <c r="H33" i="4"/>
  <c r="U22" i="4"/>
  <c r="V28" i="4"/>
  <c r="E33" i="4"/>
  <c r="V55" i="4"/>
  <c r="U53" i="4"/>
  <c r="C21" i="7" s="1"/>
  <c r="E21" i="7" s="1"/>
  <c r="H6" i="8"/>
  <c r="E6" i="8"/>
  <c r="I39" i="3"/>
  <c r="F43" i="3"/>
  <c r="E12" i="7"/>
  <c r="F39" i="3"/>
  <c r="D6" i="12" l="1"/>
  <c r="D6" i="5"/>
  <c r="D7" i="12"/>
  <c r="D7" i="5"/>
  <c r="E56" i="4"/>
  <c r="V44" i="4"/>
  <c r="V33" i="4"/>
  <c r="V51" i="4"/>
  <c r="V56" i="4" s="1"/>
  <c r="L4" i="7"/>
  <c r="J4" i="7"/>
  <c r="K4" i="7"/>
  <c r="M4" i="7"/>
  <c r="M6" i="7" s="1"/>
  <c r="M50" i="3"/>
  <c r="U44" i="3"/>
  <c r="O50" i="3"/>
  <c r="V22" i="4"/>
  <c r="V53" i="4"/>
  <c r="F43" i="11"/>
  <c r="C38" i="8"/>
  <c r="I38" i="8"/>
  <c r="F38" i="8"/>
  <c r="Q50" i="3"/>
  <c r="C19" i="7"/>
  <c r="F45" i="11"/>
  <c r="G7" i="5" s="1"/>
  <c r="F44" i="11"/>
  <c r="Q50" i="11"/>
  <c r="O49" i="8"/>
  <c r="I50" i="11"/>
  <c r="F12" i="7"/>
  <c r="F50" i="3"/>
  <c r="Z43" i="11" s="1"/>
  <c r="K50" i="3"/>
  <c r="I50" i="3"/>
  <c r="U43" i="3"/>
  <c r="U45" i="3"/>
  <c r="D5" i="12" l="1"/>
  <c r="D5" i="5"/>
  <c r="G6" i="5"/>
  <c r="C12" i="5"/>
  <c r="C12" i="12"/>
  <c r="U44" i="11"/>
  <c r="O50" i="11"/>
  <c r="M8" i="7"/>
  <c r="L8" i="7"/>
  <c r="L6" i="7"/>
  <c r="L7" i="7"/>
  <c r="M7" i="7"/>
  <c r="K7" i="7"/>
  <c r="K6" i="7"/>
  <c r="K8" i="7"/>
  <c r="H6" i="5"/>
  <c r="Q49" i="8"/>
  <c r="H7" i="5"/>
  <c r="U42" i="8"/>
  <c r="F49" i="8"/>
  <c r="U44" i="8"/>
  <c r="M49" i="8"/>
  <c r="I49" i="8"/>
  <c r="H6" i="12"/>
  <c r="J7" i="7"/>
  <c r="M50" i="11"/>
  <c r="E19" i="7"/>
  <c r="E25" i="7" s="1"/>
  <c r="C27" i="7" s="1"/>
  <c r="C25" i="7"/>
  <c r="K49" i="8"/>
  <c r="J5" i="5"/>
  <c r="J6" i="5" s="1"/>
  <c r="J7" i="5" s="1"/>
  <c r="J8" i="5" s="1"/>
  <c r="J9" i="5" s="1"/>
  <c r="D12" i="12"/>
  <c r="K13" i="12" s="1"/>
  <c r="J5" i="12"/>
  <c r="J6" i="12" s="1"/>
  <c r="J7" i="12" s="1"/>
  <c r="J8" i="12" s="1"/>
  <c r="J9" i="12" s="1"/>
  <c r="U43" i="11"/>
  <c r="U43" i="8"/>
  <c r="F50" i="11"/>
  <c r="Z44" i="11" s="1"/>
  <c r="Z45" i="11" s="1"/>
  <c r="Z48" i="11" s="1"/>
  <c r="U45" i="11"/>
  <c r="K50" i="11"/>
  <c r="J6" i="7"/>
  <c r="G7" i="12"/>
  <c r="H7" i="12"/>
  <c r="J8" i="7"/>
  <c r="U50" i="3"/>
  <c r="E12" i="12"/>
  <c r="E12" i="5"/>
  <c r="K5" i="12"/>
  <c r="H5" i="12"/>
  <c r="G5" i="12"/>
  <c r="K5" i="5"/>
  <c r="G5" i="5"/>
  <c r="F12" i="5"/>
  <c r="H5" i="5"/>
  <c r="C12" i="7" l="1"/>
  <c r="G6" i="12"/>
  <c r="N8" i="7"/>
  <c r="G12" i="7"/>
  <c r="J12" i="7"/>
  <c r="F12" i="12"/>
  <c r="G12" i="12" s="1"/>
  <c r="J10" i="12"/>
  <c r="J10" i="5"/>
  <c r="M12" i="7"/>
  <c r="K12" i="7"/>
  <c r="L12" i="7"/>
  <c r="N7" i="7"/>
  <c r="U49" i="8"/>
  <c r="U50" i="11"/>
  <c r="D12" i="5"/>
  <c r="K13" i="5" s="1"/>
  <c r="Z46" i="11"/>
  <c r="Z47" i="11" s="1"/>
  <c r="H12" i="5"/>
  <c r="K14" i="5"/>
  <c r="K6" i="12"/>
  <c r="M5" i="12"/>
  <c r="M5" i="5"/>
  <c r="K6" i="5"/>
  <c r="N6" i="7"/>
  <c r="K14" i="12" l="1"/>
  <c r="K15" i="12" s="1"/>
  <c r="K16" i="12" s="1"/>
  <c r="K17" i="12" s="1"/>
  <c r="H12" i="12"/>
  <c r="N12" i="7"/>
  <c r="C14" i="7" s="1"/>
  <c r="K18" i="7" s="1"/>
  <c r="F27" i="7" s="1"/>
  <c r="G12" i="5"/>
  <c r="K15" i="5"/>
  <c r="K16" i="5" s="1"/>
  <c r="K17" i="5" s="1"/>
  <c r="M6" i="12"/>
  <c r="K7" i="12"/>
  <c r="K7" i="5"/>
  <c r="M6" i="5"/>
  <c r="K8" i="5" l="1"/>
  <c r="M7" i="5"/>
  <c r="F14" i="7"/>
  <c r="N18" i="7" s="1"/>
  <c r="M7" i="12"/>
  <c r="K8" i="12"/>
  <c r="K9" i="12" l="1"/>
  <c r="M8" i="12"/>
  <c r="K9" i="5"/>
  <c r="M8" i="5"/>
  <c r="K10" i="12" l="1"/>
  <c r="M10" i="12" s="1"/>
  <c r="M9" i="12"/>
  <c r="K10" i="5"/>
  <c r="M10" i="5" s="1"/>
  <c r="M9" i="5"/>
</calcChain>
</file>

<file path=xl/sharedStrings.xml><?xml version="1.0" encoding="utf-8"?>
<sst xmlns="http://schemas.openxmlformats.org/spreadsheetml/2006/main" count="377" uniqueCount="130">
  <si>
    <t>Horario de trabajo:</t>
  </si>
  <si>
    <t>Inicio:</t>
  </si>
  <si>
    <t>Fin:</t>
  </si>
  <si>
    <t>Reprocesos</t>
  </si>
  <si>
    <t>Ausentismos</t>
  </si>
  <si>
    <t>Total</t>
  </si>
  <si>
    <t>Prestaciones</t>
  </si>
  <si>
    <t>Salario+Prest</t>
  </si>
  <si>
    <t>Incremento:</t>
  </si>
  <si>
    <t>T/min/Und</t>
  </si>
  <si>
    <t>TOTAL</t>
  </si>
  <si>
    <t>Prev.</t>
  </si>
  <si>
    <t>Tipo</t>
  </si>
  <si>
    <t>Descansos</t>
  </si>
  <si>
    <t>Total puestos de trabajo</t>
  </si>
  <si>
    <t>descanso</t>
  </si>
  <si>
    <t>Op</t>
  </si>
  <si>
    <t>Total del Mes</t>
  </si>
  <si>
    <t>min/dia</t>
  </si>
  <si>
    <t>Dia</t>
  </si>
  <si>
    <t>RESUMEN  CAPACIDAD TEORICA</t>
  </si>
  <si>
    <t>Semestre</t>
  </si>
  <si>
    <t>Minutos</t>
  </si>
  <si>
    <t>Concepto</t>
  </si>
  <si>
    <t>mi/u</t>
  </si>
  <si>
    <t>Mes</t>
  </si>
  <si>
    <t>Und/Prduc.</t>
  </si>
  <si>
    <t>Cap/Teo/Min</t>
  </si>
  <si>
    <t>Cap/Real/Min</t>
  </si>
  <si>
    <t>Totales</t>
  </si>
  <si>
    <t>% Cump.</t>
  </si>
  <si>
    <t>RESUMEN COMPARATIVO DEL PLAN MAESTRO</t>
  </si>
  <si>
    <t>min/t</t>
  </si>
  <si>
    <t>T/und</t>
  </si>
  <si>
    <t>T/Min</t>
  </si>
  <si>
    <t>MES</t>
  </si>
  <si>
    <t>COSTO DE LA MANO DE OBRA DIRECTA</t>
  </si>
  <si>
    <t>Costo Dia</t>
  </si>
  <si>
    <t>Costo Hora</t>
  </si>
  <si>
    <t>Costo Minuto</t>
  </si>
  <si>
    <t>REF</t>
  </si>
  <si>
    <t>HOMBRES</t>
  </si>
  <si>
    <t>MUJERES</t>
  </si>
  <si>
    <t>h Trabaj.</t>
  </si>
  <si>
    <t>Tiempos improductivos</t>
  </si>
  <si>
    <t>T/normal</t>
  </si>
  <si>
    <t>SEM-1</t>
  </si>
  <si>
    <t>SEM-2</t>
  </si>
  <si>
    <t>SEM-3</t>
  </si>
  <si>
    <t>SEM-4</t>
  </si>
  <si>
    <t>SEM-5</t>
  </si>
  <si>
    <t>T/Ven/Min</t>
  </si>
  <si>
    <t>Desv Min</t>
  </si>
  <si>
    <t>Prev. y Capac. Acumulada</t>
  </si>
  <si>
    <t>Valor del minuto:</t>
  </si>
  <si>
    <t>PREVISION + STOCK GERENCIA + STOCK VENTAS + CLIENTE</t>
  </si>
  <si>
    <t>Sabado</t>
  </si>
  <si>
    <t>Domingo</t>
  </si>
  <si>
    <t>TIEMPO EN MINUTOS (USP) POR UNIDAD</t>
  </si>
  <si>
    <t>Festivos</t>
  </si>
  <si>
    <t>Cap. Teorica</t>
  </si>
  <si>
    <t>Cap. Real</t>
  </si>
  <si>
    <t>Min/Improd.</t>
  </si>
  <si>
    <t>Horas Trab.</t>
  </si>
  <si>
    <t>Analisis Improductividad</t>
  </si>
  <si>
    <t>Costo Imp.</t>
  </si>
  <si>
    <t>N° Oper.</t>
  </si>
  <si>
    <t>Costo Empr.</t>
  </si>
  <si>
    <t>Mañana</t>
  </si>
  <si>
    <t>Medio dia</t>
  </si>
  <si>
    <t>Desv / Min</t>
  </si>
  <si>
    <t>PEDIDO ADICIONAL DE UN CLIENTE (Unidades)</t>
  </si>
  <si>
    <t>Cap/Sim/Min</t>
  </si>
  <si>
    <t>CLASIFICACION DE LA  CAPACIDAD SIMULADA EN MINUTOS</t>
  </si>
  <si>
    <t>Extras/sem</t>
  </si>
  <si>
    <t>Extras/dom</t>
  </si>
  <si>
    <t>Extras/sab</t>
  </si>
  <si>
    <t>Prev. Ventas</t>
  </si>
  <si>
    <t>Turnos Trab. 8h</t>
  </si>
  <si>
    <t>Analisis Capacidad Planta</t>
  </si>
  <si>
    <t>Min/Faltantes</t>
  </si>
  <si>
    <t>Costo Segun.</t>
  </si>
  <si>
    <t>CONSOLIDADO</t>
  </si>
  <si>
    <t>Horas total turno S (Extra)</t>
  </si>
  <si>
    <t>Horas total turno D (Extra)</t>
  </si>
  <si>
    <t>Sabado  (Extra)</t>
  </si>
  <si>
    <t>Domingo  (Extra)</t>
  </si>
  <si>
    <t>Semana</t>
  </si>
  <si>
    <t>Capacidad Teorica de la planta (Eficiencia)</t>
  </si>
  <si>
    <t>Capacidad Real de la planta  (Eficiencia)</t>
  </si>
  <si>
    <t>COSTO DIRECTO DE PRODUCCION MANO DE OBRA</t>
  </si>
  <si>
    <t>$$ MOD</t>
  </si>
  <si>
    <t>REFERENCIA</t>
  </si>
  <si>
    <t>Total/Und</t>
  </si>
  <si>
    <t>Costo/Und</t>
  </si>
  <si>
    <t>Costo/ToT</t>
  </si>
  <si>
    <t>$$ MP</t>
  </si>
  <si>
    <t>$$ TOTAL</t>
  </si>
  <si>
    <t>COSTO DIRECTO MATERIA PRIMA</t>
  </si>
  <si>
    <t>TABLA DE PARAMETROS</t>
  </si>
  <si>
    <t>Actividad Economica:</t>
  </si>
  <si>
    <t>Salario SMMVL 2019</t>
  </si>
  <si>
    <t>SMMVL 2019</t>
  </si>
  <si>
    <t>SEM-6</t>
  </si>
  <si>
    <t>Mañana sábado</t>
  </si>
  <si>
    <t>Rotacion Personal</t>
  </si>
  <si>
    <t>Defectos</t>
  </si>
  <si>
    <t>MT 1 Mouse</t>
  </si>
  <si>
    <t>MT 2 Mouse</t>
  </si>
  <si>
    <t>MT 3 Mouse</t>
  </si>
  <si>
    <t>MT 4 Mouse</t>
  </si>
  <si>
    <t>MT 5 Mouse</t>
  </si>
  <si>
    <t>De Lunes a Viernes</t>
  </si>
  <si>
    <t>Horas total turno L a V</t>
  </si>
  <si>
    <t>Salario SMMVL 2020</t>
  </si>
  <si>
    <t xml:space="preserve">CAPACIDAD DE PLANTA TEORICA AL 100% </t>
  </si>
  <si>
    <t>CAPACIDAD DE PLANTA REAL</t>
  </si>
  <si>
    <t>PREVISION DE VENTAS 2020</t>
  </si>
  <si>
    <t>STOCK   SOLICITUD VENTAS</t>
  </si>
  <si>
    <t>STOCK  SOLICITUD GERENCIA</t>
  </si>
  <si>
    <t>CAPACIDAD DE PLANTA SIMULACION</t>
  </si>
  <si>
    <t>SMMVL 2020</t>
  </si>
  <si>
    <t>Julio</t>
  </si>
  <si>
    <t>Agosto</t>
  </si>
  <si>
    <t>Septiembre</t>
  </si>
  <si>
    <t>Octubre</t>
  </si>
  <si>
    <t>Noviembre</t>
  </si>
  <si>
    <t>Diciembre</t>
  </si>
  <si>
    <t>COSTO PRODUCTO</t>
  </si>
  <si>
    <t>Costo 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</si>
</sst>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$-F400]h:mm:ss\ AM/PM"/>
    <numFmt numFmtId="165" formatCode="&quot;$&quot;\ #,##0"/>
    <numFmt numFmtId="166" formatCode="0.0"/>
    <numFmt numFmtId="167" formatCode="#,##0.0"/>
    <numFmt numFmtId="168" formatCode="0.0%"/>
    <numFmt numFmtId="169" formatCode="#,##0.0000\ _€"/>
    <numFmt numFmtId="170" formatCode="[$$-240A]\ #,##0.00"/>
    <numFmt numFmtId="171" formatCode="[$$-240A]\ #,##0.0"/>
    <numFmt numFmtId="172" formatCode="[$$-240A]\ #,##0.000"/>
    <numFmt numFmtId="173" formatCode="&quot;$&quot;\ #,##0.0"/>
    <numFmt numFmtId="174" formatCode="&quot;$&quot;#,##0"/>
    <numFmt numFmtId="175" formatCode="&quot;$&quot;#,##0.00"/>
  </numFmts>
  <fonts count="4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9"/>
      <color theme="1"/>
      <name val="Arial"/>
      <family val="2"/>
    </font>
    <font>
      <b/>
      <sz val="11"/>
      <color rgb="FF00FF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i/>
      <sz val="10"/>
      <color rgb="FF0000FF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rgb="FF00FF0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rgb="FFFFFF00"/>
      <name val="Calibri"/>
      <family val="2"/>
      <scheme val="minor"/>
    </font>
    <font>
      <b/>
      <sz val="12"/>
      <color rgb="FF00FFCC"/>
      <name val="Calibri"/>
      <family val="2"/>
      <scheme val="minor"/>
    </font>
    <font>
      <b/>
      <sz val="12"/>
      <color rgb="FFFF669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Arial"/>
      <family val="2"/>
    </font>
    <font>
      <sz val="12"/>
      <color rgb="FF222222"/>
      <name val="Arial"/>
      <family val="2"/>
    </font>
    <font>
      <sz val="11"/>
      <color rgb="FFC00000"/>
      <name val="Calibri"/>
      <family val="2"/>
      <scheme val="minor"/>
    </font>
    <font>
      <b/>
      <sz val="14"/>
      <color theme="3" tint="-0.249977111117893"/>
      <name val="Arial"/>
      <family val="2"/>
    </font>
    <font>
      <b/>
      <sz val="12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00FFCC"/>
      <name val="Calibri"/>
      <family val="2"/>
      <scheme val="minor"/>
    </font>
    <font>
      <b/>
      <sz val="16"/>
      <color rgb="FFFF6699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rgb="FF33CC33"/>
        <bgColor indexed="9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00B05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00CC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E65D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0099"/>
        </stop>
        <stop position="1">
          <color theme="0"/>
        </stop>
      </gradientFill>
    </fill>
    <fill>
      <patternFill patternType="solid">
        <fgColor rgb="FFFFFF00"/>
        <bgColor indexed="9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6699"/>
        <bgColor indexed="9"/>
      </patternFill>
    </fill>
    <fill>
      <patternFill patternType="solid">
        <fgColor rgb="FF006699"/>
        <bgColor indexed="64"/>
      </patternFill>
    </fill>
    <fill>
      <patternFill patternType="solid">
        <fgColor rgb="FF006699"/>
        <bgColor indexed="55"/>
      </patternFill>
    </fill>
    <fill>
      <patternFill patternType="solid">
        <fgColor rgb="FFFF66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6666"/>
        <bgColor indexed="55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</cellStyleXfs>
  <cellXfs count="499">
    <xf numFmtId="0" fontId="0" fillId="0" borderId="0" xfId="0"/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right"/>
    </xf>
    <xf numFmtId="0" fontId="12" fillId="0" borderId="6" xfId="0" applyFont="1" applyBorder="1" applyAlignment="1"/>
    <xf numFmtId="0" fontId="12" fillId="0" borderId="7" xfId="0" applyFont="1" applyBorder="1" applyAlignment="1"/>
    <xf numFmtId="0" fontId="13" fillId="0" borderId="8" xfId="0" applyFont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14" fillId="0" borderId="0" xfId="0" applyNumberFormat="1" applyFont="1"/>
    <xf numFmtId="3" fontId="15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167" fontId="16" fillId="0" borderId="1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167" fontId="16" fillId="0" borderId="14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9" fontId="17" fillId="3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0" xfId="0" applyAlignment="1">
      <alignment horizontal="center"/>
    </xf>
    <xf numFmtId="0" fontId="19" fillId="5" borderId="0" xfId="0" applyFont="1" applyFill="1" applyAlignment="1">
      <alignment horizontal="center"/>
    </xf>
    <xf numFmtId="3" fontId="20" fillId="5" borderId="9" xfId="0" applyNumberFormat="1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3" fontId="13" fillId="7" borderId="9" xfId="0" applyNumberFormat="1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21" fillId="5" borderId="19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9" fontId="18" fillId="5" borderId="22" xfId="0" applyNumberFormat="1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9" fontId="18" fillId="8" borderId="22" xfId="0" applyNumberFormat="1" applyFont="1" applyFill="1" applyBorder="1" applyAlignment="1">
      <alignment horizontal="center"/>
    </xf>
    <xf numFmtId="3" fontId="12" fillId="7" borderId="9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2" fillId="9" borderId="3" xfId="0" applyFont="1" applyFill="1" applyBorder="1" applyAlignment="1">
      <alignment horizontal="center"/>
    </xf>
    <xf numFmtId="3" fontId="12" fillId="0" borderId="24" xfId="0" applyNumberFormat="1" applyFont="1" applyBorder="1" applyAlignment="1">
      <alignment horizontal="right"/>
    </xf>
    <xf numFmtId="167" fontId="12" fillId="0" borderId="0" xfId="0" applyNumberFormat="1" applyFont="1" applyFill="1" applyBorder="1" applyAlignment="1">
      <alignment horizontal="center" vertical="center"/>
    </xf>
    <xf numFmtId="0" fontId="18" fillId="10" borderId="19" xfId="0" applyFont="1" applyFill="1" applyBorder="1" applyAlignment="1"/>
    <xf numFmtId="0" fontId="18" fillId="10" borderId="18" xfId="0" applyFont="1" applyFill="1" applyBorder="1" applyAlignment="1"/>
    <xf numFmtId="0" fontId="18" fillId="10" borderId="17" xfId="0" applyFont="1" applyFill="1" applyBorder="1" applyAlignment="1"/>
    <xf numFmtId="0" fontId="18" fillId="11" borderId="19" xfId="0" applyFont="1" applyFill="1" applyBorder="1" applyAlignment="1"/>
    <xf numFmtId="0" fontId="18" fillId="11" borderId="18" xfId="0" applyFont="1" applyFill="1" applyBorder="1" applyAlignment="1"/>
    <xf numFmtId="0" fontId="18" fillId="11" borderId="17" xfId="0" applyFont="1" applyFill="1" applyBorder="1" applyAlignment="1"/>
    <xf numFmtId="4" fontId="0" fillId="12" borderId="12" xfId="0" applyNumberFormat="1" applyFill="1" applyBorder="1" applyAlignment="1">
      <alignment horizontal="center" vertical="center"/>
    </xf>
    <xf numFmtId="4" fontId="0" fillId="12" borderId="27" xfId="0" applyNumberFormat="1" applyFill="1" applyBorder="1" applyAlignment="1">
      <alignment horizontal="center" vertical="center"/>
    </xf>
    <xf numFmtId="4" fontId="0" fillId="12" borderId="28" xfId="0" applyNumberFormat="1" applyFill="1" applyBorder="1" applyAlignment="1">
      <alignment horizontal="center" vertical="center"/>
    </xf>
    <xf numFmtId="4" fontId="0" fillId="9" borderId="12" xfId="0" applyNumberFormat="1" applyFill="1" applyBorder="1" applyAlignment="1">
      <alignment horizontal="center" vertical="center"/>
    </xf>
    <xf numFmtId="4" fontId="0" fillId="9" borderId="27" xfId="0" applyNumberFormat="1" applyFill="1" applyBorder="1" applyAlignment="1">
      <alignment horizontal="center" vertical="center"/>
    </xf>
    <xf numFmtId="4" fontId="0" fillId="9" borderId="28" xfId="0" applyNumberFormat="1" applyFill="1" applyBorder="1" applyAlignment="1">
      <alignment horizontal="center" vertical="center"/>
    </xf>
    <xf numFmtId="4" fontId="0" fillId="12" borderId="12" xfId="0" applyNumberFormat="1" applyFill="1" applyBorder="1" applyAlignment="1">
      <alignment horizontal="right" vertical="center"/>
    </xf>
    <xf numFmtId="4" fontId="0" fillId="12" borderId="27" xfId="0" applyNumberFormat="1" applyFill="1" applyBorder="1" applyAlignment="1">
      <alignment horizontal="right" vertical="center"/>
    </xf>
    <xf numFmtId="4" fontId="0" fillId="12" borderId="28" xfId="0" applyNumberFormat="1" applyFill="1" applyBorder="1" applyAlignment="1">
      <alignment horizontal="right" vertical="center"/>
    </xf>
    <xf numFmtId="0" fontId="8" fillId="4" borderId="29" xfId="0" applyFont="1" applyFill="1" applyBorder="1" applyAlignment="1">
      <alignment horizontal="center"/>
    </xf>
    <xf numFmtId="4" fontId="0" fillId="9" borderId="30" xfId="0" applyNumberFormat="1" applyFill="1" applyBorder="1" applyAlignment="1">
      <alignment horizontal="right" vertical="center"/>
    </xf>
    <xf numFmtId="4" fontId="0" fillId="9" borderId="31" xfId="0" applyNumberFormat="1" applyFill="1" applyBorder="1" applyAlignment="1">
      <alignment horizontal="right" vertical="center"/>
    </xf>
    <xf numFmtId="4" fontId="0" fillId="9" borderId="22" xfId="0" applyNumberFormat="1" applyFill="1" applyBorder="1" applyAlignment="1">
      <alignment horizontal="right" vertical="center"/>
    </xf>
    <xf numFmtId="166" fontId="0" fillId="0" borderId="0" xfId="0" applyNumberFormat="1"/>
    <xf numFmtId="0" fontId="22" fillId="9" borderId="9" xfId="0" applyFont="1" applyFill="1" applyBorder="1" applyAlignment="1">
      <alignment horizontal="center"/>
    </xf>
    <xf numFmtId="0" fontId="0" fillId="0" borderId="19" xfId="0" applyBorder="1"/>
    <xf numFmtId="174" fontId="12" fillId="0" borderId="24" xfId="0" applyNumberFormat="1" applyFont="1" applyBorder="1" applyAlignment="1">
      <alignment horizontal="right"/>
    </xf>
    <xf numFmtId="174" fontId="12" fillId="7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9" fontId="18" fillId="13" borderId="9" xfId="0" applyNumberFormat="1" applyFont="1" applyFill="1" applyBorder="1" applyAlignment="1">
      <alignment horizontal="center"/>
    </xf>
    <xf numFmtId="0" fontId="18" fillId="14" borderId="19" xfId="0" applyFont="1" applyFill="1" applyBorder="1" applyAlignment="1"/>
    <xf numFmtId="0" fontId="18" fillId="14" borderId="18" xfId="0" applyFont="1" applyFill="1" applyBorder="1" applyAlignment="1"/>
    <xf numFmtId="0" fontId="18" fillId="14" borderId="17" xfId="0" applyFont="1" applyFill="1" applyBorder="1" applyAlignment="1"/>
    <xf numFmtId="0" fontId="11" fillId="2" borderId="0" xfId="0" applyFont="1" applyFill="1"/>
    <xf numFmtId="0" fontId="0" fillId="2" borderId="0" xfId="0" applyFill="1"/>
    <xf numFmtId="0" fontId="11" fillId="2" borderId="0" xfId="0" applyFont="1" applyFill="1" applyAlignment="1">
      <alignment horizontal="center"/>
    </xf>
    <xf numFmtId="9" fontId="0" fillId="0" borderId="0" xfId="0" applyNumberFormat="1"/>
    <xf numFmtId="0" fontId="13" fillId="15" borderId="24" xfId="0" applyFont="1" applyFill="1" applyBorder="1" applyAlignment="1">
      <alignment horizontal="center" vertical="center"/>
    </xf>
    <xf numFmtId="0" fontId="13" fillId="16" borderId="24" xfId="0" applyFont="1" applyFill="1" applyBorder="1" applyAlignment="1">
      <alignment horizontal="center" vertical="center"/>
    </xf>
    <xf numFmtId="0" fontId="11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11" fillId="0" borderId="18" xfId="0" applyNumberFormat="1" applyFont="1" applyBorder="1" applyProtection="1">
      <protection locked="0"/>
    </xf>
    <xf numFmtId="20" fontId="11" fillId="0" borderId="0" xfId="0" applyNumberFormat="1" applyFont="1" applyProtection="1">
      <protection locked="0"/>
    </xf>
    <xf numFmtId="164" fontId="11" fillId="0" borderId="32" xfId="0" applyNumberFormat="1" applyFont="1" applyBorder="1" applyProtection="1">
      <protection locked="0"/>
    </xf>
    <xf numFmtId="0" fontId="11" fillId="0" borderId="19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33" xfId="0" applyFont="1" applyBorder="1" applyProtection="1">
      <protection locked="0"/>
    </xf>
    <xf numFmtId="164" fontId="23" fillId="0" borderId="17" xfId="0" applyNumberFormat="1" applyFont="1" applyBorder="1" applyProtection="1">
      <protection locked="0"/>
    </xf>
    <xf numFmtId="0" fontId="23" fillId="0" borderId="34" xfId="0" applyFont="1" applyBorder="1" applyAlignment="1" applyProtection="1">
      <alignment horizontal="center"/>
      <protection locked="0"/>
    </xf>
    <xf numFmtId="164" fontId="23" fillId="0" borderId="18" xfId="0" applyNumberFormat="1" applyFont="1" applyBorder="1" applyProtection="1">
      <protection locked="0"/>
    </xf>
    <xf numFmtId="0" fontId="23" fillId="0" borderId="17" xfId="0" applyFont="1" applyBorder="1" applyProtection="1">
      <protection locked="0"/>
    </xf>
    <xf numFmtId="166" fontId="24" fillId="0" borderId="17" xfId="0" applyNumberFormat="1" applyFont="1" applyBorder="1" applyAlignment="1" applyProtection="1">
      <alignment horizontal="center"/>
      <protection locked="0"/>
    </xf>
    <xf numFmtId="164" fontId="11" fillId="0" borderId="19" xfId="0" applyNumberFormat="1" applyFont="1" applyBorder="1" applyProtection="1">
      <protection locked="0"/>
    </xf>
    <xf numFmtId="166" fontId="24" fillId="2" borderId="24" xfId="0" applyNumberFormat="1" applyFont="1" applyFill="1" applyBorder="1" applyAlignment="1" applyProtection="1">
      <alignment horizontal="center"/>
      <protection locked="0"/>
    </xf>
    <xf numFmtId="164" fontId="11" fillId="0" borderId="24" xfId="0" applyNumberFormat="1" applyFont="1" applyBorder="1" applyProtection="1">
      <protection locked="0"/>
    </xf>
    <xf numFmtId="2" fontId="24" fillId="17" borderId="24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Border="1" applyProtection="1"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2" fontId="24" fillId="0" borderId="17" xfId="0" applyNumberFormat="1" applyFont="1" applyBorder="1" applyAlignment="1" applyProtection="1">
      <alignment horizontal="center"/>
      <protection locked="0"/>
    </xf>
    <xf numFmtId="166" fontId="18" fillId="13" borderId="24" xfId="0" applyNumberFormat="1" applyFont="1" applyFill="1" applyBorder="1" applyAlignment="1" applyProtection="1">
      <alignment horizontal="center"/>
      <protection locked="0"/>
    </xf>
    <xf numFmtId="9" fontId="23" fillId="0" borderId="36" xfId="3" applyFont="1" applyBorder="1" applyAlignment="1" applyProtection="1">
      <alignment horizontal="center"/>
      <protection locked="0"/>
    </xf>
    <xf numFmtId="9" fontId="23" fillId="0" borderId="35" xfId="3" applyFont="1" applyBorder="1" applyAlignment="1" applyProtection="1">
      <alignment horizontal="center"/>
      <protection locked="0"/>
    </xf>
    <xf numFmtId="9" fontId="23" fillId="0" borderId="33" xfId="3" applyFont="1" applyBorder="1" applyAlignment="1" applyProtection="1">
      <alignment horizontal="center"/>
      <protection locked="0"/>
    </xf>
    <xf numFmtId="9" fontId="11" fillId="0" borderId="32" xfId="3" applyFont="1" applyBorder="1" applyAlignment="1" applyProtection="1">
      <alignment horizontal="center"/>
      <protection locked="0"/>
    </xf>
    <xf numFmtId="9" fontId="23" fillId="0" borderId="18" xfId="3" applyFont="1" applyBorder="1" applyAlignment="1" applyProtection="1">
      <alignment horizontal="center"/>
      <protection locked="0"/>
    </xf>
    <xf numFmtId="0" fontId="25" fillId="0" borderId="18" xfId="0" applyFont="1" applyBorder="1" applyProtection="1">
      <protection locked="0"/>
    </xf>
    <xf numFmtId="165" fontId="23" fillId="0" borderId="24" xfId="0" applyNumberFormat="1" applyFont="1" applyBorder="1" applyAlignment="1" applyProtection="1">
      <alignment horizontal="center"/>
      <protection locked="0"/>
    </xf>
    <xf numFmtId="9" fontId="11" fillId="0" borderId="18" xfId="3" applyFont="1" applyBorder="1" applyAlignment="1" applyProtection="1">
      <alignment horizontal="right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73" fontId="24" fillId="18" borderId="9" xfId="0" applyNumberFormat="1" applyFont="1" applyFill="1" applyBorder="1" applyAlignment="1" applyProtection="1">
      <alignment horizontal="center"/>
      <protection locked="0"/>
    </xf>
    <xf numFmtId="0" fontId="23" fillId="0" borderId="38" xfId="0" applyFont="1" applyBorder="1" applyAlignment="1" applyProtection="1">
      <alignment horizontal="center"/>
      <protection locked="0"/>
    </xf>
    <xf numFmtId="0" fontId="23" fillId="0" borderId="39" xfId="0" applyFont="1" applyBorder="1" applyAlignment="1" applyProtection="1">
      <alignment horizontal="center"/>
      <protection locked="0"/>
    </xf>
    <xf numFmtId="3" fontId="4" fillId="0" borderId="24" xfId="2" applyNumberFormat="1" applyFont="1" applyBorder="1" applyAlignment="1" applyProtection="1">
      <alignment horizontal="center" wrapText="1"/>
      <protection locked="0"/>
    </xf>
    <xf numFmtId="171" fontId="3" fillId="0" borderId="24" xfId="2" applyNumberFormat="1" applyFont="1" applyBorder="1" applyProtection="1">
      <protection locked="0"/>
    </xf>
    <xf numFmtId="170" fontId="3" fillId="0" borderId="24" xfId="2" applyNumberFormat="1" applyFont="1" applyBorder="1" applyProtection="1">
      <protection locked="0"/>
    </xf>
    <xf numFmtId="172" fontId="3" fillId="0" borderId="24" xfId="2" applyNumberFormat="1" applyFont="1" applyBorder="1" applyProtection="1">
      <protection locked="0"/>
    </xf>
    <xf numFmtId="170" fontId="1" fillId="12" borderId="24" xfId="2" applyNumberFormat="1" applyFont="1" applyFill="1" applyBorder="1" applyProtection="1"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23" fillId="0" borderId="24" xfId="0" applyFont="1" applyBorder="1" applyProtection="1">
      <protection locked="0"/>
    </xf>
    <xf numFmtId="166" fontId="23" fillId="0" borderId="24" xfId="0" applyNumberFormat="1" applyFont="1" applyBorder="1" applyAlignment="1" applyProtection="1">
      <alignment horizontal="center"/>
      <protection locked="0"/>
    </xf>
    <xf numFmtId="0" fontId="12" fillId="19" borderId="19" xfId="0" applyFont="1" applyFill="1" applyBorder="1" applyAlignment="1"/>
    <xf numFmtId="0" fontId="12" fillId="19" borderId="18" xfId="0" applyFont="1" applyFill="1" applyBorder="1" applyAlignment="1"/>
    <xf numFmtId="9" fontId="15" fillId="0" borderId="30" xfId="3" applyFont="1" applyBorder="1" applyAlignment="1">
      <alignment horizontal="center" vertical="center"/>
    </xf>
    <xf numFmtId="9" fontId="15" fillId="0" borderId="38" xfId="3" applyFont="1" applyBorder="1" applyAlignment="1">
      <alignment horizontal="center" vertical="center"/>
    </xf>
    <xf numFmtId="9" fontId="15" fillId="0" borderId="20" xfId="3" applyFont="1" applyBorder="1" applyAlignment="1">
      <alignment horizontal="center" vertical="center"/>
    </xf>
    <xf numFmtId="3" fontId="29" fillId="12" borderId="9" xfId="0" applyNumberFormat="1" applyFont="1" applyFill="1" applyBorder="1" applyAlignment="1">
      <alignment horizontal="center"/>
    </xf>
    <xf numFmtId="0" fontId="11" fillId="20" borderId="0" xfId="0" applyFont="1" applyFill="1"/>
    <xf numFmtId="170" fontId="12" fillId="12" borderId="24" xfId="2" applyNumberFormat="1" applyFont="1" applyFill="1" applyBorder="1"/>
    <xf numFmtId="175" fontId="30" fillId="0" borderId="9" xfId="0" applyNumberFormat="1" applyFont="1" applyBorder="1" applyAlignment="1">
      <alignment horizontal="center"/>
    </xf>
    <xf numFmtId="0" fontId="31" fillId="13" borderId="19" xfId="0" applyFont="1" applyFill="1" applyBorder="1" applyAlignment="1"/>
    <xf numFmtId="0" fontId="31" fillId="13" borderId="17" xfId="0" applyFont="1" applyFill="1" applyBorder="1" applyAlignment="1"/>
    <xf numFmtId="0" fontId="0" fillId="0" borderId="35" xfId="0" applyBorder="1" applyAlignment="1"/>
    <xf numFmtId="0" fontId="0" fillId="0" borderId="14" xfId="0" applyBorder="1" applyAlignment="1"/>
    <xf numFmtId="0" fontId="0" fillId="0" borderId="40" xfId="0" applyBorder="1" applyAlignment="1"/>
    <xf numFmtId="167" fontId="0" fillId="0" borderId="35" xfId="0" applyNumberFormat="1" applyBorder="1" applyAlignment="1"/>
    <xf numFmtId="167" fontId="0" fillId="0" borderId="14" xfId="0" applyNumberFormat="1" applyBorder="1" applyAlignment="1"/>
    <xf numFmtId="167" fontId="0" fillId="0" borderId="40" xfId="0" applyNumberFormat="1" applyBorder="1" applyAlignment="1"/>
    <xf numFmtId="167" fontId="9" fillId="0" borderId="40" xfId="0" applyNumberFormat="1" applyFont="1" applyBorder="1" applyAlignment="1"/>
    <xf numFmtId="167" fontId="9" fillId="0" borderId="14" xfId="0" applyNumberFormat="1" applyFont="1" applyBorder="1" applyAlignment="1"/>
    <xf numFmtId="0" fontId="32" fillId="3" borderId="3" xfId="0" applyFont="1" applyFill="1" applyBorder="1" applyAlignment="1">
      <alignment horizontal="center" vertical="center"/>
    </xf>
    <xf numFmtId="3" fontId="20" fillId="21" borderId="9" xfId="0" applyNumberFormat="1" applyFont="1" applyFill="1" applyBorder="1" applyAlignment="1">
      <alignment horizontal="center"/>
    </xf>
    <xf numFmtId="0" fontId="12" fillId="19" borderId="17" xfId="0" applyFont="1" applyFill="1" applyBorder="1" applyAlignment="1"/>
    <xf numFmtId="166" fontId="33" fillId="15" borderId="24" xfId="0" applyNumberFormat="1" applyFont="1" applyFill="1" applyBorder="1" applyAlignment="1" applyProtection="1">
      <alignment horizontal="center" vertical="center"/>
      <protection locked="0"/>
    </xf>
    <xf numFmtId="168" fontId="34" fillId="3" borderId="3" xfId="3" applyNumberFormat="1" applyFont="1" applyFill="1" applyBorder="1" applyAlignment="1">
      <alignment horizontal="center" vertical="center"/>
    </xf>
    <xf numFmtId="168" fontId="35" fillId="3" borderId="3" xfId="3" applyNumberFormat="1" applyFont="1" applyFill="1" applyBorder="1" applyAlignment="1">
      <alignment horizontal="center" vertical="center"/>
    </xf>
    <xf numFmtId="168" fontId="36" fillId="3" borderId="3" xfId="3" applyNumberFormat="1" applyFont="1" applyFill="1" applyBorder="1" applyAlignment="1">
      <alignment horizontal="center" vertical="center"/>
    </xf>
    <xf numFmtId="0" fontId="37" fillId="22" borderId="24" xfId="0" applyFont="1" applyFill="1" applyBorder="1" applyAlignment="1">
      <alignment horizontal="center"/>
    </xf>
    <xf numFmtId="0" fontId="8" fillId="22" borderId="24" xfId="0" applyFont="1" applyFill="1" applyBorder="1"/>
    <xf numFmtId="0" fontId="37" fillId="23" borderId="9" xfId="0" applyFont="1" applyFill="1" applyBorder="1" applyAlignment="1">
      <alignment horizontal="center"/>
    </xf>
    <xf numFmtId="0" fontId="8" fillId="23" borderId="24" xfId="0" applyFont="1" applyFill="1" applyBorder="1"/>
    <xf numFmtId="0" fontId="0" fillId="0" borderId="0" xfId="0" applyAlignment="1">
      <alignment horizontal="center"/>
    </xf>
    <xf numFmtId="0" fontId="13" fillId="24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3" fontId="16" fillId="0" borderId="28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67" fontId="0" fillId="0" borderId="0" xfId="0" applyNumberFormat="1"/>
    <xf numFmtId="0" fontId="11" fillId="0" borderId="24" xfId="0" applyFont="1" applyBorder="1"/>
    <xf numFmtId="0" fontId="31" fillId="13" borderId="6" xfId="0" applyFont="1" applyFill="1" applyBorder="1" applyAlignment="1"/>
    <xf numFmtId="0" fontId="31" fillId="13" borderId="7" xfId="0" applyFont="1" applyFill="1" applyBorder="1" applyAlignment="1"/>
    <xf numFmtId="0" fontId="31" fillId="13" borderId="51" xfId="0" applyFont="1" applyFill="1" applyBorder="1" applyAlignment="1"/>
    <xf numFmtId="167" fontId="0" fillId="0" borderId="49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167" fontId="0" fillId="0" borderId="52" xfId="0" applyNumberFormat="1" applyBorder="1" applyAlignment="1">
      <alignment horizontal="left"/>
    </xf>
    <xf numFmtId="174" fontId="9" fillId="0" borderId="8" xfId="0" applyNumberFormat="1" applyFont="1" applyBorder="1" applyAlignment="1">
      <alignment horizontal="left"/>
    </xf>
    <xf numFmtId="3" fontId="11" fillId="0" borderId="0" xfId="0" applyNumberFormat="1" applyFont="1"/>
    <xf numFmtId="3" fontId="16" fillId="0" borderId="46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18" fillId="8" borderId="53" xfId="0" applyFont="1" applyFill="1" applyBorder="1" applyAlignment="1">
      <alignment horizontal="center"/>
    </xf>
    <xf numFmtId="3" fontId="20" fillId="21" borderId="20" xfId="0" applyNumberFormat="1" applyFont="1" applyFill="1" applyBorder="1" applyAlignment="1">
      <alignment horizontal="center"/>
    </xf>
    <xf numFmtId="9" fontId="18" fillId="8" borderId="53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20" fillId="5" borderId="20" xfId="0" applyNumberFormat="1" applyFont="1" applyFill="1" applyBorder="1" applyAlignment="1">
      <alignment horizontal="center"/>
    </xf>
    <xf numFmtId="167" fontId="16" fillId="0" borderId="24" xfId="0" applyNumberFormat="1" applyFont="1" applyFill="1" applyBorder="1" applyAlignment="1">
      <alignment horizontal="center"/>
    </xf>
    <xf numFmtId="3" fontId="16" fillId="0" borderId="27" xfId="0" applyNumberFormat="1" applyFont="1" applyFill="1" applyBorder="1" applyAlignment="1">
      <alignment horizontal="center"/>
    </xf>
    <xf numFmtId="167" fontId="16" fillId="0" borderId="2" xfId="0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>
      <alignment horizontal="center"/>
    </xf>
    <xf numFmtId="3" fontId="16" fillId="0" borderId="48" xfId="0" applyNumberFormat="1" applyFont="1" applyFill="1" applyBorder="1" applyAlignment="1">
      <alignment horizontal="center"/>
    </xf>
    <xf numFmtId="0" fontId="18" fillId="5" borderId="53" xfId="0" applyFont="1" applyFill="1" applyBorder="1" applyAlignment="1">
      <alignment horizontal="center"/>
    </xf>
    <xf numFmtId="9" fontId="18" fillId="5" borderId="53" xfId="0" applyNumberFormat="1" applyFont="1" applyFill="1" applyBorder="1" applyAlignment="1">
      <alignment horizontal="center"/>
    </xf>
    <xf numFmtId="167" fontId="16" fillId="0" borderId="40" xfId="0" applyNumberFormat="1" applyFont="1" applyFill="1" applyBorder="1" applyAlignment="1">
      <alignment horizontal="center"/>
    </xf>
    <xf numFmtId="0" fontId="18" fillId="5" borderId="55" xfId="0" applyFont="1" applyFill="1" applyBorder="1" applyAlignment="1"/>
    <xf numFmtId="0" fontId="18" fillId="5" borderId="56" xfId="0" applyFont="1" applyFill="1" applyBorder="1" applyAlignment="1"/>
    <xf numFmtId="0" fontId="18" fillId="5" borderId="57" xfId="0" applyFont="1" applyFill="1" applyBorder="1" applyAlignment="1"/>
    <xf numFmtId="0" fontId="18" fillId="21" borderId="55" xfId="0" applyFont="1" applyFill="1" applyBorder="1" applyAlignment="1"/>
    <xf numFmtId="0" fontId="18" fillId="21" borderId="56" xfId="0" applyFont="1" applyFill="1" applyBorder="1" applyAlignment="1"/>
    <xf numFmtId="0" fontId="18" fillId="21" borderId="57" xfId="0" applyFont="1" applyFill="1" applyBorder="1" applyAlignment="1"/>
    <xf numFmtId="0" fontId="12" fillId="6" borderId="29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9" fontId="18" fillId="5" borderId="9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0" fontId="18" fillId="5" borderId="58" xfId="0" applyFont="1" applyFill="1" applyBorder="1" applyAlignment="1">
      <alignment horizontal="center"/>
    </xf>
    <xf numFmtId="0" fontId="1" fillId="7" borderId="59" xfId="0" applyFont="1" applyFill="1" applyBorder="1" applyAlignment="1">
      <alignment horizontal="center"/>
    </xf>
    <xf numFmtId="3" fontId="13" fillId="7" borderId="2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9" fontId="18" fillId="25" borderId="9" xfId="0" applyNumberFormat="1" applyFont="1" applyFill="1" applyBorder="1" applyAlignment="1">
      <alignment horizontal="center"/>
    </xf>
    <xf numFmtId="0" fontId="11" fillId="0" borderId="0" xfId="0" applyFont="1" applyFill="1" applyProtection="1"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/>
    <xf numFmtId="0" fontId="0" fillId="0" borderId="0" xfId="0" applyFill="1"/>
    <xf numFmtId="0" fontId="11" fillId="0" borderId="21" xfId="0" applyFont="1" applyBorder="1" applyAlignment="1" applyProtection="1">
      <alignment horizontal="left"/>
      <protection locked="0"/>
    </xf>
    <xf numFmtId="164" fontId="11" fillId="0" borderId="0" xfId="0" applyNumberFormat="1" applyFont="1" applyBorder="1" applyProtection="1">
      <protection locked="0"/>
    </xf>
    <xf numFmtId="166" fontId="23" fillId="0" borderId="18" xfId="0" applyNumberFormat="1" applyFont="1" applyBorder="1" applyAlignment="1" applyProtection="1">
      <alignment horizontal="center"/>
      <protection locked="0"/>
    </xf>
    <xf numFmtId="166" fontId="23" fillId="0" borderId="32" xfId="0" applyNumberFormat="1" applyFont="1" applyBorder="1" applyAlignment="1" applyProtection="1">
      <alignment horizontal="center"/>
      <protection locked="0"/>
    </xf>
    <xf numFmtId="164" fontId="11" fillId="0" borderId="21" xfId="0" applyNumberFormat="1" applyFont="1" applyBorder="1" applyProtection="1">
      <protection locked="0"/>
    </xf>
    <xf numFmtId="3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9" fontId="18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Border="1"/>
    <xf numFmtId="3" fontId="12" fillId="0" borderId="24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0" fontId="8" fillId="22" borderId="31" xfId="0" applyFont="1" applyFill="1" applyBorder="1"/>
    <xf numFmtId="0" fontId="8" fillId="22" borderId="22" xfId="0" applyFont="1" applyFill="1" applyBorder="1"/>
    <xf numFmtId="0" fontId="8" fillId="22" borderId="38" xfId="0" applyFont="1" applyFill="1" applyBorder="1"/>
    <xf numFmtId="0" fontId="37" fillId="22" borderId="9" xfId="0" applyFont="1" applyFill="1" applyBorder="1" applyAlignment="1">
      <alignment horizontal="center"/>
    </xf>
    <xf numFmtId="0" fontId="8" fillId="23" borderId="14" xfId="0" applyFont="1" applyFill="1" applyBorder="1" applyAlignment="1">
      <alignment horizontal="center"/>
    </xf>
    <xf numFmtId="3" fontId="14" fillId="0" borderId="30" xfId="3" applyNumberFormat="1" applyFont="1" applyBorder="1" applyAlignment="1">
      <alignment horizontal="center" vertical="center"/>
    </xf>
    <xf numFmtId="3" fontId="14" fillId="0" borderId="31" xfId="3" applyNumberFormat="1" applyFont="1" applyBorder="1" applyAlignment="1">
      <alignment horizontal="center" vertical="center"/>
    </xf>
    <xf numFmtId="3" fontId="14" fillId="0" borderId="22" xfId="3" applyNumberFormat="1" applyFont="1" applyBorder="1" applyAlignment="1">
      <alignment horizontal="center" vertical="center"/>
    </xf>
    <xf numFmtId="3" fontId="14" fillId="0" borderId="24" xfId="3" applyNumberFormat="1" applyFont="1" applyBorder="1" applyAlignment="1">
      <alignment horizontal="center" vertical="center"/>
    </xf>
    <xf numFmtId="4" fontId="0" fillId="0" borderId="0" xfId="0" applyNumberFormat="1"/>
    <xf numFmtId="0" fontId="39" fillId="0" borderId="0" xfId="0" applyFont="1" applyAlignment="1">
      <alignment wrapText="1"/>
    </xf>
    <xf numFmtId="0" fontId="0" fillId="0" borderId="0" xfId="0" applyAlignment="1">
      <alignment horizontal="left" vertical="center" indent="5"/>
    </xf>
    <xf numFmtId="3" fontId="40" fillId="0" borderId="30" xfId="3" applyNumberFormat="1" applyFont="1" applyBorder="1" applyAlignment="1">
      <alignment horizontal="right" vertical="center"/>
    </xf>
    <xf numFmtId="3" fontId="40" fillId="0" borderId="31" xfId="3" applyNumberFormat="1" applyFont="1" applyBorder="1" applyAlignment="1">
      <alignment horizontal="right" vertical="center"/>
    </xf>
    <xf numFmtId="3" fontId="40" fillId="0" borderId="22" xfId="3" applyNumberFormat="1" applyFont="1" applyBorder="1" applyAlignment="1">
      <alignment horizontal="right" vertical="center"/>
    </xf>
    <xf numFmtId="3" fontId="40" fillId="0" borderId="24" xfId="3" applyNumberFormat="1" applyFont="1" applyBorder="1" applyAlignment="1">
      <alignment horizontal="right" vertical="center"/>
    </xf>
    <xf numFmtId="9" fontId="18" fillId="0" borderId="0" xfId="3" applyFont="1" applyFill="1" applyBorder="1" applyAlignment="1" applyProtection="1">
      <alignment horizontal="center"/>
      <protection locked="0"/>
    </xf>
    <xf numFmtId="9" fontId="23" fillId="0" borderId="24" xfId="3" applyFont="1" applyBorder="1" applyAlignment="1" applyProtection="1">
      <alignment horizontal="center"/>
      <protection locked="0"/>
    </xf>
    <xf numFmtId="0" fontId="0" fillId="0" borderId="51" xfId="0" applyBorder="1"/>
    <xf numFmtId="0" fontId="0" fillId="0" borderId="63" xfId="0" applyBorder="1"/>
    <xf numFmtId="0" fontId="0" fillId="0" borderId="67" xfId="0" applyBorder="1"/>
    <xf numFmtId="0" fontId="28" fillId="0" borderId="6" xfId="0" applyFont="1" applyBorder="1" applyAlignment="1" applyProtection="1">
      <alignment horizontal="left"/>
      <protection locked="0"/>
    </xf>
    <xf numFmtId="0" fontId="28" fillId="0" borderId="25" xfId="0" applyFont="1" applyBorder="1" applyAlignment="1" applyProtection="1">
      <alignment horizontal="left"/>
      <protection locked="0"/>
    </xf>
    <xf numFmtId="0" fontId="28" fillId="0" borderId="58" xfId="0" applyFont="1" applyBorder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0" fontId="13" fillId="0" borderId="4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3" fontId="16" fillId="0" borderId="48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/>
    <xf numFmtId="0" fontId="8" fillId="33" borderId="9" xfId="0" applyFont="1" applyFill="1" applyBorder="1" applyAlignment="1">
      <alignment horizontal="center"/>
    </xf>
    <xf numFmtId="166" fontId="1" fillId="26" borderId="35" xfId="0" applyNumberFormat="1" applyFont="1" applyFill="1" applyBorder="1" applyAlignment="1" applyProtection="1">
      <alignment vertical="center"/>
      <protection locked="0"/>
    </xf>
    <xf numFmtId="166" fontId="1" fillId="34" borderId="14" xfId="0" applyNumberFormat="1" applyFont="1" applyFill="1" applyBorder="1" applyAlignment="1" applyProtection="1">
      <alignment vertical="center"/>
      <protection locked="0"/>
    </xf>
    <xf numFmtId="166" fontId="18" fillId="0" borderId="24" xfId="0" applyNumberFormat="1" applyFont="1" applyBorder="1" applyAlignment="1" applyProtection="1">
      <alignment horizontal="center"/>
      <protection locked="0"/>
    </xf>
    <xf numFmtId="166" fontId="1" fillId="0" borderId="14" xfId="0" applyNumberFormat="1" applyFont="1" applyBorder="1" applyAlignment="1" applyProtection="1">
      <alignment vertical="center"/>
      <protection locked="0"/>
    </xf>
    <xf numFmtId="3" fontId="16" fillId="0" borderId="28" xfId="0" applyNumberFormat="1" applyFont="1" applyFill="1" applyBorder="1" applyAlignment="1">
      <alignment horizontal="right" vertical="center"/>
    </xf>
    <xf numFmtId="0" fontId="19" fillId="35" borderId="24" xfId="0" applyFont="1" applyFill="1" applyBorder="1" applyAlignment="1" applyProtection="1">
      <alignment horizontal="center" vertical="center"/>
      <protection locked="0"/>
    </xf>
    <xf numFmtId="0" fontId="19" fillId="35" borderId="14" xfId="0" applyFont="1" applyFill="1" applyBorder="1" applyAlignment="1" applyProtection="1">
      <alignment horizontal="center" vertical="center" wrapText="1"/>
      <protection locked="0"/>
    </xf>
    <xf numFmtId="0" fontId="19" fillId="35" borderId="17" xfId="0" applyFont="1" applyFill="1" applyBorder="1" applyAlignment="1" applyProtection="1">
      <alignment horizontal="center" vertical="center"/>
      <protection locked="0"/>
    </xf>
    <xf numFmtId="0" fontId="18" fillId="35" borderId="35" xfId="0" applyFont="1" applyFill="1" applyBorder="1" applyAlignment="1" applyProtection="1">
      <alignment horizontal="center" vertical="center"/>
      <protection locked="0"/>
    </xf>
    <xf numFmtId="0" fontId="18" fillId="35" borderId="9" xfId="0" applyFont="1" applyFill="1" applyBorder="1" applyAlignment="1" applyProtection="1">
      <alignment horizontal="center"/>
      <protection locked="0"/>
    </xf>
    <xf numFmtId="0" fontId="18" fillId="35" borderId="5" xfId="0" applyFont="1" applyFill="1" applyBorder="1" applyAlignment="1" applyProtection="1">
      <alignment horizontal="center"/>
      <protection locked="0"/>
    </xf>
    <xf numFmtId="0" fontId="21" fillId="35" borderId="24" xfId="0" applyFont="1" applyFill="1" applyBorder="1" applyAlignment="1" applyProtection="1">
      <alignment horizontal="center" vertical="top" wrapText="1"/>
      <protection locked="0"/>
    </xf>
    <xf numFmtId="0" fontId="19" fillId="36" borderId="21" xfId="0" applyFont="1" applyFill="1" applyBorder="1" applyProtection="1">
      <protection locked="0"/>
    </xf>
    <xf numFmtId="0" fontId="7" fillId="36" borderId="32" xfId="0" applyFont="1" applyFill="1" applyBorder="1" applyProtection="1">
      <protection locked="0"/>
    </xf>
    <xf numFmtId="0" fontId="21" fillId="35" borderId="24" xfId="0" applyFont="1" applyFill="1" applyBorder="1" applyAlignment="1" applyProtection="1">
      <alignment horizontal="center" vertical="center" wrapText="1"/>
      <protection locked="0"/>
    </xf>
    <xf numFmtId="0" fontId="19" fillId="35" borderId="24" xfId="0" applyFont="1" applyFill="1" applyBorder="1" applyAlignment="1" applyProtection="1">
      <alignment horizontal="center" vertical="center" wrapText="1"/>
      <protection locked="0"/>
    </xf>
    <xf numFmtId="0" fontId="8" fillId="36" borderId="19" xfId="0" applyFont="1" applyFill="1" applyBorder="1" applyProtection="1">
      <protection locked="0"/>
    </xf>
    <xf numFmtId="0" fontId="7" fillId="36" borderId="17" xfId="0" applyFont="1" applyFill="1" applyBorder="1" applyProtection="1">
      <protection locked="0"/>
    </xf>
    <xf numFmtId="0" fontId="7" fillId="36" borderId="18" xfId="0" applyFont="1" applyFill="1" applyBorder="1" applyProtection="1">
      <protection locked="0"/>
    </xf>
    <xf numFmtId="0" fontId="20" fillId="36" borderId="24" xfId="2" applyFont="1" applyFill="1" applyBorder="1" applyAlignment="1" applyProtection="1">
      <alignment horizontal="center" vertical="center" wrapText="1"/>
      <protection locked="0"/>
    </xf>
    <xf numFmtId="169" fontId="20" fillId="36" borderId="24" xfId="2" applyNumberFormat="1" applyFont="1" applyFill="1" applyBorder="1" applyAlignment="1" applyProtection="1">
      <alignment horizontal="center" vertical="center"/>
      <protection locked="0"/>
    </xf>
    <xf numFmtId="0" fontId="18" fillId="37" borderId="14" xfId="0" applyFont="1" applyFill="1" applyBorder="1" applyAlignment="1" applyProtection="1">
      <alignment horizontal="center"/>
      <protection locked="0"/>
    </xf>
    <xf numFmtId="9" fontId="24" fillId="38" borderId="29" xfId="3" applyFont="1" applyFill="1" applyBorder="1" applyAlignment="1" applyProtection="1">
      <alignment horizontal="center"/>
      <protection locked="0"/>
    </xf>
    <xf numFmtId="9" fontId="24" fillId="38" borderId="9" xfId="3" applyFont="1" applyFill="1" applyBorder="1" applyAlignment="1" applyProtection="1">
      <alignment horizontal="center"/>
      <protection locked="0"/>
    </xf>
    <xf numFmtId="0" fontId="19" fillId="36" borderId="24" xfId="0" applyFont="1" applyFill="1" applyBorder="1" applyAlignment="1" applyProtection="1">
      <alignment horizontal="center"/>
      <protection locked="0"/>
    </xf>
    <xf numFmtId="168" fontId="27" fillId="39" borderId="32" xfId="0" applyNumberFormat="1" applyFont="1" applyFill="1" applyBorder="1" applyAlignment="1" applyProtection="1">
      <alignment horizontal="center"/>
      <protection locked="0"/>
    </xf>
    <xf numFmtId="9" fontId="24" fillId="39" borderId="24" xfId="3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8" fillId="35" borderId="18" xfId="0" applyFont="1" applyFill="1" applyBorder="1" applyAlignment="1"/>
    <xf numFmtId="0" fontId="18" fillId="35" borderId="17" xfId="0" applyFont="1" applyFill="1" applyBorder="1" applyAlignment="1"/>
    <xf numFmtId="0" fontId="18" fillId="35" borderId="19" xfId="0" applyFont="1" applyFill="1" applyBorder="1" applyAlignment="1"/>
    <xf numFmtId="0" fontId="1" fillId="35" borderId="18" xfId="0" applyFont="1" applyFill="1" applyBorder="1" applyAlignment="1"/>
    <xf numFmtId="0" fontId="1" fillId="35" borderId="17" xfId="0" applyFont="1" applyFill="1" applyBorder="1" applyAlignment="1"/>
    <xf numFmtId="0" fontId="19" fillId="5" borderId="21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3" fontId="20" fillId="0" borderId="3" xfId="0" applyNumberFormat="1" applyFont="1" applyFill="1" applyBorder="1" applyAlignment="1">
      <alignment horizontal="center"/>
    </xf>
    <xf numFmtId="3" fontId="20" fillId="0" borderId="5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3" fontId="16" fillId="0" borderId="68" xfId="0" applyNumberFormat="1" applyFont="1" applyFill="1" applyBorder="1" applyAlignment="1">
      <alignment horizontal="center"/>
    </xf>
    <xf numFmtId="0" fontId="8" fillId="36" borderId="9" xfId="0" applyFont="1" applyFill="1" applyBorder="1" applyAlignment="1">
      <alignment horizontal="center"/>
    </xf>
    <xf numFmtId="0" fontId="7" fillId="36" borderId="6" xfId="0" applyFont="1" applyFill="1" applyBorder="1"/>
    <xf numFmtId="0" fontId="7" fillId="36" borderId="25" xfId="0" applyFont="1" applyFill="1" applyBorder="1"/>
    <xf numFmtId="0" fontId="7" fillId="36" borderId="26" xfId="0" applyFont="1" applyFill="1" applyBorder="1"/>
    <xf numFmtId="0" fontId="8" fillId="35" borderId="9" xfId="0" applyFont="1" applyFill="1" applyBorder="1" applyAlignment="1">
      <alignment horizontal="center"/>
    </xf>
    <xf numFmtId="0" fontId="8" fillId="36" borderId="9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/>
    </xf>
    <xf numFmtId="3" fontId="8" fillId="36" borderId="9" xfId="0" applyNumberFormat="1" applyFont="1" applyFill="1" applyBorder="1" applyAlignment="1">
      <alignment horizontal="center"/>
    </xf>
    <xf numFmtId="9" fontId="8" fillId="36" borderId="9" xfId="3" applyFont="1" applyFill="1" applyBorder="1" applyAlignment="1">
      <alignment horizontal="center"/>
    </xf>
    <xf numFmtId="0" fontId="8" fillId="21" borderId="24" xfId="0" applyFont="1" applyFill="1" applyBorder="1" applyAlignment="1">
      <alignment horizontal="center"/>
    </xf>
    <xf numFmtId="0" fontId="38" fillId="4" borderId="55" xfId="0" applyFont="1" applyFill="1" applyBorder="1" applyAlignment="1" applyProtection="1">
      <alignment horizontal="center" vertical="center"/>
      <protection locked="0"/>
    </xf>
    <xf numFmtId="0" fontId="38" fillId="4" borderId="56" xfId="0" applyFont="1" applyFill="1" applyBorder="1" applyAlignment="1" applyProtection="1">
      <alignment horizontal="center" vertical="center"/>
      <protection locked="0"/>
    </xf>
    <xf numFmtId="0" fontId="38" fillId="4" borderId="57" xfId="0" applyFont="1" applyFill="1" applyBorder="1" applyAlignment="1" applyProtection="1">
      <alignment horizontal="center" vertical="center"/>
      <protection locked="0"/>
    </xf>
    <xf numFmtId="0" fontId="38" fillId="4" borderId="54" xfId="0" applyFont="1" applyFill="1" applyBorder="1" applyAlignment="1" applyProtection="1">
      <alignment horizontal="center" vertical="center"/>
      <protection locked="0"/>
    </xf>
    <xf numFmtId="0" fontId="38" fillId="4" borderId="61" xfId="0" applyFont="1" applyFill="1" applyBorder="1" applyAlignment="1" applyProtection="1">
      <alignment horizontal="center" vertical="center"/>
      <protection locked="0"/>
    </xf>
    <xf numFmtId="0" fontId="38" fillId="4" borderId="62" xfId="0" applyFont="1" applyFill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2" fillId="0" borderId="63" xfId="0" applyFont="1" applyBorder="1" applyAlignment="1" applyProtection="1">
      <alignment horizontal="center"/>
      <protection locked="0"/>
    </xf>
    <xf numFmtId="0" fontId="19" fillId="36" borderId="44" xfId="0" applyFont="1" applyFill="1" applyBorder="1" applyAlignment="1" applyProtection="1">
      <alignment horizontal="center"/>
      <protection locked="0"/>
    </xf>
    <xf numFmtId="0" fontId="19" fillId="36" borderId="47" xfId="0" applyFont="1" applyFill="1" applyBorder="1" applyAlignment="1" applyProtection="1">
      <alignment horizontal="center"/>
      <protection locked="0"/>
    </xf>
    <xf numFmtId="0" fontId="18" fillId="36" borderId="3" xfId="0" applyFont="1" applyFill="1" applyBorder="1" applyAlignment="1" applyProtection="1">
      <alignment horizontal="center"/>
      <protection locked="0"/>
    </xf>
    <xf numFmtId="0" fontId="18" fillId="36" borderId="4" xfId="0" applyFont="1" applyFill="1" applyBorder="1" applyAlignment="1" applyProtection="1">
      <alignment horizontal="center"/>
      <protection locked="0"/>
    </xf>
    <xf numFmtId="0" fontId="18" fillId="36" borderId="5" xfId="0" applyFont="1" applyFill="1" applyBorder="1" applyAlignment="1" applyProtection="1">
      <alignment horizontal="center"/>
      <protection locked="0"/>
    </xf>
    <xf numFmtId="0" fontId="19" fillId="36" borderId="33" xfId="0" applyFont="1" applyFill="1" applyBorder="1" applyAlignment="1" applyProtection="1">
      <alignment horizontal="center" vertical="center"/>
      <protection locked="0"/>
    </xf>
    <xf numFmtId="0" fontId="19" fillId="36" borderId="34" xfId="0" applyFont="1" applyFill="1" applyBorder="1" applyAlignment="1" applyProtection="1">
      <alignment horizontal="center" vertical="center"/>
      <protection locked="0"/>
    </xf>
    <xf numFmtId="0" fontId="19" fillId="36" borderId="36" xfId="0" applyFont="1" applyFill="1" applyBorder="1" applyAlignment="1" applyProtection="1">
      <alignment horizontal="center" vertical="center"/>
      <protection locked="0"/>
    </xf>
    <xf numFmtId="0" fontId="18" fillId="36" borderId="33" xfId="0" applyFont="1" applyFill="1" applyBorder="1" applyAlignment="1" applyProtection="1">
      <alignment horizontal="center" vertical="center" wrapText="1"/>
      <protection locked="0"/>
    </xf>
    <xf numFmtId="0" fontId="18" fillId="36" borderId="34" xfId="0" applyFont="1" applyFill="1" applyBorder="1" applyAlignment="1" applyProtection="1">
      <alignment horizontal="center" vertical="center" wrapText="1"/>
      <protection locked="0"/>
    </xf>
    <xf numFmtId="0" fontId="18" fillId="36" borderId="21" xfId="0" applyFont="1" applyFill="1" applyBorder="1" applyAlignment="1" applyProtection="1">
      <alignment horizontal="center" vertical="center" wrapText="1"/>
      <protection locked="0"/>
    </xf>
    <xf numFmtId="0" fontId="18" fillId="36" borderId="32" xfId="0" applyFont="1" applyFill="1" applyBorder="1" applyAlignment="1" applyProtection="1">
      <alignment horizontal="center" vertical="center" wrapText="1"/>
      <protection locked="0"/>
    </xf>
    <xf numFmtId="0" fontId="18" fillId="35" borderId="3" xfId="0" applyFont="1" applyFill="1" applyBorder="1" applyAlignment="1" applyProtection="1">
      <alignment horizontal="center"/>
      <protection locked="0"/>
    </xf>
    <xf numFmtId="0" fontId="18" fillId="35" borderId="5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8" fillId="36" borderId="19" xfId="0" applyFont="1" applyFill="1" applyBorder="1" applyAlignment="1" applyProtection="1">
      <alignment horizontal="center"/>
      <protection locked="0"/>
    </xf>
    <xf numFmtId="0" fontId="18" fillId="36" borderId="17" xfId="0" applyFont="1" applyFill="1" applyBorder="1" applyAlignment="1" applyProtection="1">
      <alignment horizontal="center"/>
      <protection locked="0"/>
    </xf>
    <xf numFmtId="0" fontId="19" fillId="36" borderId="21" xfId="0" applyFont="1" applyFill="1" applyBorder="1" applyAlignment="1" applyProtection="1">
      <alignment horizontal="center" vertical="center"/>
      <protection locked="0"/>
    </xf>
    <xf numFmtId="0" fontId="19" fillId="36" borderId="32" xfId="0" applyFont="1" applyFill="1" applyBorder="1" applyAlignment="1" applyProtection="1">
      <alignment horizontal="center" vertical="center"/>
      <protection locked="0"/>
    </xf>
    <xf numFmtId="0" fontId="19" fillId="36" borderId="16" xfId="0" applyFont="1" applyFill="1" applyBorder="1" applyAlignment="1" applyProtection="1">
      <alignment horizontal="center" vertical="center"/>
      <protection locked="0"/>
    </xf>
    <xf numFmtId="166" fontId="41" fillId="27" borderId="29" xfId="0" applyNumberFormat="1" applyFont="1" applyFill="1" applyBorder="1" applyAlignment="1" applyProtection="1">
      <alignment horizontal="center" vertical="center"/>
      <protection locked="0"/>
    </xf>
    <xf numFmtId="166" fontId="41" fillId="27" borderId="59" xfId="0" applyNumberFormat="1" applyFont="1" applyFill="1" applyBorder="1" applyAlignment="1" applyProtection="1">
      <alignment horizontal="center" vertical="center"/>
      <protection locked="0"/>
    </xf>
    <xf numFmtId="166" fontId="41" fillId="27" borderId="20" xfId="0" applyNumberFormat="1" applyFont="1" applyFill="1" applyBorder="1" applyAlignment="1" applyProtection="1">
      <alignment horizontal="center" vertical="center"/>
      <protection locked="0"/>
    </xf>
    <xf numFmtId="0" fontId="18" fillId="36" borderId="0" xfId="0" applyFont="1" applyFill="1" applyBorder="1" applyAlignment="1" applyProtection="1">
      <alignment horizontal="center" vertical="center"/>
      <protection locked="0"/>
    </xf>
    <xf numFmtId="0" fontId="18" fillId="36" borderId="60" xfId="0" applyFont="1" applyFill="1" applyBorder="1" applyAlignment="1" applyProtection="1">
      <alignment horizontal="center" vertical="center"/>
      <protection locked="0"/>
    </xf>
    <xf numFmtId="0" fontId="18" fillId="36" borderId="32" xfId="0" applyFont="1" applyFill="1" applyBorder="1" applyAlignment="1" applyProtection="1">
      <alignment horizontal="center" vertical="center"/>
      <protection locked="0"/>
    </xf>
    <xf numFmtId="0" fontId="18" fillId="36" borderId="16" xfId="0" applyFont="1" applyFill="1" applyBorder="1" applyAlignment="1" applyProtection="1">
      <alignment horizontal="center" vertical="center"/>
      <protection locked="0"/>
    </xf>
    <xf numFmtId="0" fontId="18" fillId="35" borderId="0" xfId="0" applyFont="1" applyFill="1" applyBorder="1" applyAlignment="1" applyProtection="1">
      <alignment horizontal="center" vertical="center"/>
      <protection locked="0"/>
    </xf>
    <xf numFmtId="0" fontId="18" fillId="35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24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left"/>
    </xf>
    <xf numFmtId="3" fontId="0" fillId="0" borderId="66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horizontal="left"/>
    </xf>
    <xf numFmtId="3" fontId="0" fillId="0" borderId="63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7" xfId="0" applyNumberFormat="1" applyFont="1" applyBorder="1" applyAlignment="1">
      <alignment horizontal="left"/>
    </xf>
    <xf numFmtId="167" fontId="13" fillId="29" borderId="21" xfId="0" applyNumberFormat="1" applyFont="1" applyFill="1" applyBorder="1" applyAlignment="1">
      <alignment horizontal="center" vertical="center"/>
    </xf>
    <xf numFmtId="167" fontId="13" fillId="29" borderId="32" xfId="0" applyNumberFormat="1" applyFont="1" applyFill="1" applyBorder="1" applyAlignment="1">
      <alignment horizontal="center" vertical="center"/>
    </xf>
    <xf numFmtId="167" fontId="13" fillId="29" borderId="16" xfId="0" applyNumberFormat="1" applyFont="1" applyFill="1" applyBorder="1" applyAlignment="1">
      <alignment horizontal="center" vertical="center"/>
    </xf>
    <xf numFmtId="167" fontId="13" fillId="29" borderId="19" xfId="0" applyNumberFormat="1" applyFont="1" applyFill="1" applyBorder="1" applyAlignment="1">
      <alignment horizontal="center" vertical="center"/>
    </xf>
    <xf numFmtId="167" fontId="13" fillId="29" borderId="18" xfId="0" applyNumberFormat="1" applyFont="1" applyFill="1" applyBorder="1" applyAlignment="1">
      <alignment horizontal="center" vertical="center"/>
    </xf>
    <xf numFmtId="167" fontId="13" fillId="29" borderId="17" xfId="0" applyNumberFormat="1" applyFont="1" applyFill="1" applyBorder="1" applyAlignment="1">
      <alignment horizontal="center" vertical="center"/>
    </xf>
    <xf numFmtId="0" fontId="22" fillId="28" borderId="55" xfId="0" applyFont="1" applyFill="1" applyBorder="1" applyAlignment="1">
      <alignment horizontal="center"/>
    </xf>
    <xf numFmtId="0" fontId="22" fillId="28" borderId="57" xfId="0" applyFont="1" applyFill="1" applyBorder="1" applyAlignment="1">
      <alignment horizontal="center"/>
    </xf>
    <xf numFmtId="0" fontId="22" fillId="31" borderId="3" xfId="0" applyFont="1" applyFill="1" applyBorder="1" applyAlignment="1">
      <alignment horizontal="center"/>
    </xf>
    <xf numFmtId="0" fontId="22" fillId="31" borderId="5" xfId="0" applyFont="1" applyFill="1" applyBorder="1" applyAlignment="1">
      <alignment horizontal="center"/>
    </xf>
    <xf numFmtId="167" fontId="43" fillId="30" borderId="3" xfId="0" applyNumberFormat="1" applyFont="1" applyFill="1" applyBorder="1" applyAlignment="1">
      <alignment horizontal="center"/>
    </xf>
    <xf numFmtId="167" fontId="43" fillId="30" borderId="4" xfId="0" applyNumberFormat="1" applyFont="1" applyFill="1" applyBorder="1" applyAlignment="1">
      <alignment horizontal="center"/>
    </xf>
    <xf numFmtId="167" fontId="43" fillId="30" borderId="5" xfId="0" applyNumberFormat="1" applyFont="1" applyFill="1" applyBorder="1" applyAlignment="1">
      <alignment horizontal="center"/>
    </xf>
    <xf numFmtId="167" fontId="0" fillId="0" borderId="24" xfId="0" applyNumberFormat="1" applyFont="1" applyBorder="1" applyAlignment="1">
      <alignment horizontal="left"/>
    </xf>
    <xf numFmtId="167" fontId="0" fillId="0" borderId="2" xfId="0" applyNumberFormat="1" applyFont="1" applyBorder="1" applyAlignment="1">
      <alignment horizontal="left"/>
    </xf>
    <xf numFmtId="0" fontId="18" fillId="35" borderId="19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0" fontId="10" fillId="28" borderId="3" xfId="0" applyFont="1" applyFill="1" applyBorder="1" applyAlignment="1">
      <alignment horizontal="center"/>
    </xf>
    <xf numFmtId="0" fontId="10" fillId="28" borderId="4" xfId="0" applyFont="1" applyFill="1" applyBorder="1" applyAlignment="1">
      <alignment horizontal="center"/>
    </xf>
    <xf numFmtId="0" fontId="10" fillId="28" borderId="5" xfId="0" applyFont="1" applyFill="1" applyBorder="1" applyAlignment="1">
      <alignment horizontal="center"/>
    </xf>
    <xf numFmtId="167" fontId="0" fillId="0" borderId="11" xfId="0" applyNumberFormat="1" applyFont="1" applyBorder="1" applyAlignment="1">
      <alignment horizontal="left"/>
    </xf>
    <xf numFmtId="0" fontId="22" fillId="28" borderId="5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5" xfId="0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167" fontId="0" fillId="0" borderId="46" xfId="0" applyNumberFormat="1" applyFon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7" fontId="0" fillId="0" borderId="45" xfId="0" applyNumberFormat="1" applyFont="1" applyBorder="1" applyAlignment="1">
      <alignment horizontal="left"/>
    </xf>
    <xf numFmtId="0" fontId="22" fillId="28" borderId="3" xfId="0" applyFont="1" applyFill="1" applyBorder="1" applyAlignment="1">
      <alignment horizontal="center"/>
    </xf>
    <xf numFmtId="0" fontId="22" fillId="28" borderId="5" xfId="0" applyFont="1" applyFill="1" applyBorder="1" applyAlignment="1">
      <alignment horizontal="center"/>
    </xf>
    <xf numFmtId="167" fontId="0" fillId="0" borderId="19" xfId="0" applyNumberFormat="1" applyFont="1" applyBorder="1" applyAlignment="1">
      <alignment horizontal="left"/>
    </xf>
    <xf numFmtId="167" fontId="0" fillId="0" borderId="18" xfId="0" applyNumberFormat="1" applyFont="1" applyBorder="1" applyAlignment="1">
      <alignment horizontal="left"/>
    </xf>
    <xf numFmtId="3" fontId="0" fillId="0" borderId="28" xfId="0" applyNumberFormat="1" applyFont="1" applyBorder="1" applyAlignment="1">
      <alignment horizontal="left"/>
    </xf>
    <xf numFmtId="0" fontId="0" fillId="0" borderId="54" xfId="0" applyBorder="1" applyAlignment="1"/>
    <xf numFmtId="0" fontId="0" fillId="0" borderId="50" xfId="0" applyBorder="1" applyAlignment="1"/>
    <xf numFmtId="0" fontId="0" fillId="0" borderId="65" xfId="0" applyBorder="1" applyAlignment="1"/>
    <xf numFmtId="0" fontId="0" fillId="0" borderId="60" xfId="0" applyBorder="1" applyAlignment="1"/>
    <xf numFmtId="0" fontId="0" fillId="0" borderId="37" xfId="0" applyBorder="1" applyAlignment="1"/>
    <xf numFmtId="0" fontId="0" fillId="0" borderId="16" xfId="0" applyBorder="1" applyAlignment="1"/>
    <xf numFmtId="0" fontId="0" fillId="0" borderId="58" xfId="0" applyBorder="1" applyAlignment="1"/>
    <xf numFmtId="0" fontId="0" fillId="0" borderId="36" xfId="0" applyBorder="1" applyAlignment="1"/>
    <xf numFmtId="167" fontId="0" fillId="0" borderId="48" xfId="0" applyNumberFormat="1" applyFont="1" applyBorder="1" applyAlignment="1">
      <alignment horizontal="left"/>
    </xf>
    <xf numFmtId="167" fontId="0" fillId="0" borderId="64" xfId="0" applyNumberFormat="1" applyFont="1" applyBorder="1" applyAlignment="1">
      <alignment horizontal="left"/>
    </xf>
    <xf numFmtId="0" fontId="29" fillId="12" borderId="19" xfId="0" applyFont="1" applyFill="1" applyBorder="1" applyAlignment="1">
      <alignment horizontal="center"/>
    </xf>
    <xf numFmtId="0" fontId="29" fillId="12" borderId="18" xfId="0" applyFont="1" applyFill="1" applyBorder="1" applyAlignment="1">
      <alignment horizontal="center"/>
    </xf>
    <xf numFmtId="0" fontId="29" fillId="12" borderId="17" xfId="0" applyFont="1" applyFill="1" applyBorder="1" applyAlignment="1">
      <alignment horizontal="center"/>
    </xf>
    <xf numFmtId="0" fontId="18" fillId="5" borderId="2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10" fillId="32" borderId="3" xfId="0" applyFont="1" applyFill="1" applyBorder="1" applyAlignment="1">
      <alignment horizontal="center"/>
    </xf>
    <xf numFmtId="0" fontId="10" fillId="32" borderId="5" xfId="0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167" fontId="10" fillId="0" borderId="41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167" fontId="10" fillId="0" borderId="17" xfId="0" applyNumberFormat="1" applyFont="1" applyBorder="1" applyAlignment="1">
      <alignment horizontal="center"/>
    </xf>
    <xf numFmtId="167" fontId="10" fillId="0" borderId="24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7" fontId="10" fillId="0" borderId="45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174" fontId="44" fillId="3" borderId="3" xfId="0" applyNumberFormat="1" applyFont="1" applyFill="1" applyBorder="1" applyAlignment="1">
      <alignment horizontal="center"/>
    </xf>
    <xf numFmtId="174" fontId="44" fillId="3" borderId="5" xfId="0" applyNumberFormat="1" applyFont="1" applyFill="1" applyBorder="1" applyAlignment="1">
      <alignment horizontal="center"/>
    </xf>
    <xf numFmtId="174" fontId="45" fillId="3" borderId="3" xfId="0" applyNumberFormat="1" applyFont="1" applyFill="1" applyBorder="1" applyAlignment="1">
      <alignment horizontal="center"/>
    </xf>
    <xf numFmtId="174" fontId="45" fillId="3" borderId="5" xfId="0" applyNumberFormat="1" applyFont="1" applyFill="1" applyBorder="1" applyAlignment="1">
      <alignment horizontal="center"/>
    </xf>
    <xf numFmtId="174" fontId="46" fillId="3" borderId="3" xfId="0" applyNumberFormat="1" applyFont="1" applyFill="1" applyBorder="1" applyAlignment="1">
      <alignment horizontal="center"/>
    </xf>
    <xf numFmtId="174" fontId="46" fillId="3" borderId="5" xfId="0" applyNumberFormat="1" applyFont="1" applyFill="1" applyBorder="1" applyAlignment="1">
      <alignment horizontal="center"/>
    </xf>
    <xf numFmtId="0" fontId="8" fillId="22" borderId="3" xfId="0" applyFont="1" applyFill="1" applyBorder="1" applyAlignment="1">
      <alignment horizontal="center"/>
    </xf>
    <xf numFmtId="0" fontId="8" fillId="22" borderId="4" xfId="0" applyFont="1" applyFill="1" applyBorder="1" applyAlignment="1">
      <alignment horizontal="center"/>
    </xf>
    <xf numFmtId="0" fontId="8" fillId="22" borderId="5" xfId="0" applyFont="1" applyFill="1" applyBorder="1" applyAlignment="1">
      <alignment horizontal="center"/>
    </xf>
    <xf numFmtId="0" fontId="8" fillId="23" borderId="3" xfId="0" applyFont="1" applyFill="1" applyBorder="1" applyAlignment="1">
      <alignment horizontal="center"/>
    </xf>
    <xf numFmtId="0" fontId="8" fillId="23" borderId="4" xfId="0" applyFont="1" applyFill="1" applyBorder="1" applyAlignment="1">
      <alignment horizontal="center"/>
    </xf>
    <xf numFmtId="0" fontId="8" fillId="23" borderId="5" xfId="0" applyFont="1" applyFill="1" applyBorder="1" applyAlignment="1">
      <alignment horizontal="center"/>
    </xf>
    <xf numFmtId="0" fontId="18" fillId="22" borderId="3" xfId="0" applyFont="1" applyFill="1" applyBorder="1" applyAlignment="1" applyProtection="1">
      <alignment horizontal="center"/>
      <protection locked="0"/>
    </xf>
    <xf numFmtId="0" fontId="18" fillId="22" borderId="4" xfId="0" applyFont="1" applyFill="1" applyBorder="1" applyAlignment="1" applyProtection="1">
      <alignment horizontal="center"/>
      <protection locked="0"/>
    </xf>
    <xf numFmtId="0" fontId="18" fillId="22" borderId="5" xfId="0" applyFont="1" applyFill="1" applyBorder="1" applyAlignment="1" applyProtection="1">
      <alignment horizontal="center"/>
      <protection locked="0"/>
    </xf>
    <xf numFmtId="0" fontId="18" fillId="40" borderId="14" xfId="0" applyFont="1" applyFill="1" applyBorder="1" applyAlignment="1" applyProtection="1">
      <alignment horizontal="center"/>
      <protection locked="0"/>
    </xf>
    <xf numFmtId="174" fontId="11" fillId="0" borderId="24" xfId="0" applyNumberFormat="1" applyFont="1" applyBorder="1" applyAlignment="1" applyProtection="1">
      <alignment horizontal="center"/>
      <protection locked="0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Porcentaje" xfId="3" builtinId="5"/>
  </cellStyles>
  <dxfs count="0"/>
  <tableStyles count="0" defaultTableStyle="TableStyleMedium9" defaultPivotStyle="PivotStyleLight16"/>
  <colors>
    <mruColors>
      <color rgb="FF006699"/>
      <color rgb="FFFF6600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'Cap Teorica'!$C$43:$C$48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'Cap Teorica'!$U$43:$U$48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5-4A0D-BA62-DFB9630FBCE6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'Cap Teorica'!$C$43:$C$48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'Cap Teorica'!$V$43:$V$48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9D75-4A0D-BA62-DFB9630FB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87017616"/>
        <c:axId val="1"/>
      </c:barChart>
      <c:catAx>
        <c:axId val="28701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7017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'Cap Real'!$C$43:$C$48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'Cap Real'!$U$43:$U$48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B-46DF-BF22-620486EB4B55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'Cap Real'!$C$43:$C$48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'Cap Real'!$V$43:$V$48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352B-46DF-BF22-620486EB4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2149408"/>
        <c:axId val="1"/>
      </c:barChart>
      <c:catAx>
        <c:axId val="9214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214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0014320835594"/>
          <c:y val="2.4806990589590936E-2"/>
          <c:w val="0.82593332258048746"/>
          <c:h val="0.79844152102938348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Informe!$B$5:$B$10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Informe!$D$5:$D$10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5-4066-9E4E-DAAAACA11851}"/>
            </c:ext>
          </c:extLst>
        </c:ser>
        <c:ser>
          <c:idx val="1"/>
          <c:order val="1"/>
          <c:tx>
            <c:v>CAP. REAL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Informe!$B$5:$B$10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Informe!$F$5:$F$10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5-4066-9E4E-DAAAACA11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287019584"/>
        <c:axId val="1"/>
      </c:barChart>
      <c:catAx>
        <c:axId val="2870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FF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FF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NIVEL EN MINUTOS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7019584"/>
        <c:crosses val="autoZero"/>
        <c:crossBetween val="between"/>
      </c:valAx>
      <c:spPr>
        <a:solidFill>
          <a:srgbClr val="002060"/>
        </a:solidFill>
      </c:spPr>
    </c:plotArea>
    <c:legend>
      <c:legendPos val="r"/>
      <c:layout>
        <c:manualLayout>
          <c:xMode val="edge"/>
          <c:yMode val="edge"/>
          <c:x val="0"/>
          <c:y val="0.88177677485436268"/>
          <c:w val="0.34832904180816265"/>
          <c:h val="0.11449523077907942"/>
        </c:manualLayout>
      </c:layout>
      <c:overlay val="0"/>
      <c:txPr>
        <a:bodyPr/>
        <a:lstStyle/>
        <a:p>
          <a:pPr>
            <a:defRPr sz="81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002060"/>
    </a:soli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0014320835594"/>
          <c:y val="2.4806990589590936E-2"/>
          <c:w val="0.82593332258048746"/>
          <c:h val="0.79844152102938348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Informe!$B$5:$B$10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Informe!$J$5:$J$10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3-4988-9EAA-9EA284996713}"/>
            </c:ext>
          </c:extLst>
        </c:ser>
        <c:ser>
          <c:idx val="1"/>
          <c:order val="1"/>
          <c:tx>
            <c:v>CAP. REAL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Informe!$B$5:$B$10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Informe!$K$5:$K$10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3-4988-9EAA-9EA284996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287014992"/>
        <c:axId val="1"/>
      </c:barChart>
      <c:catAx>
        <c:axId val="28701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FF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FF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NIVEL EN MINUTOS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7014992"/>
        <c:crosses val="autoZero"/>
        <c:crossBetween val="between"/>
      </c:valAx>
      <c:spPr>
        <a:solidFill>
          <a:srgbClr val="002060"/>
        </a:solidFill>
      </c:spPr>
    </c:plotArea>
    <c:legend>
      <c:legendPos val="r"/>
      <c:layout>
        <c:manualLayout>
          <c:xMode val="edge"/>
          <c:yMode val="edge"/>
          <c:x val="0"/>
          <c:y val="0.88177677485436268"/>
          <c:w val="0.34832904180816265"/>
          <c:h val="0.11449523077907942"/>
        </c:manualLayout>
      </c:layout>
      <c:overlay val="0"/>
      <c:txPr>
        <a:bodyPr/>
        <a:lstStyle/>
        <a:p>
          <a:pPr>
            <a:defRPr sz="81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002060"/>
    </a:soli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53590490078415E-2"/>
          <c:y val="7.407407407407407E-2"/>
          <c:w val="0.84432618365547862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'Cap Teorica'!$C$43:$C$48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'Cap Teorica'!$U$43:$U$48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1-4AB4-80D4-33A2CE99A12F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'Cap Teorica'!$C$43:$C$48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'Cap Teorica'!$V$43:$V$48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321-4AB4-80D4-33A2CE99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87308128"/>
        <c:axId val="1"/>
      </c:barChart>
      <c:catAx>
        <c:axId val="28730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730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0014320835594"/>
          <c:y val="2.4806990589590936E-2"/>
          <c:w val="0.82593332258048746"/>
          <c:h val="0.79844152102938348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'Simulación Informe'!$B$5:$B$10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'Simulación Informe'!$D$5:$D$10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4-4FF3-9728-C4ECEB924391}"/>
            </c:ext>
          </c:extLst>
        </c:ser>
        <c:ser>
          <c:idx val="1"/>
          <c:order val="1"/>
          <c:tx>
            <c:v>CAP. REAL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'Simulación Informe'!$B$5:$B$10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'Simulación Informe'!$F$5:$F$10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4-4FF3-9728-C4ECEB924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287304192"/>
        <c:axId val="1"/>
      </c:barChart>
      <c:catAx>
        <c:axId val="2873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FF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FF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NIVEL EN MINUTOS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7304192"/>
        <c:crosses val="autoZero"/>
        <c:crossBetween val="between"/>
      </c:valAx>
      <c:spPr>
        <a:solidFill>
          <a:srgbClr val="002060"/>
        </a:solidFill>
      </c:spPr>
    </c:plotArea>
    <c:legend>
      <c:legendPos val="r"/>
      <c:layout>
        <c:manualLayout>
          <c:xMode val="edge"/>
          <c:yMode val="edge"/>
          <c:x val="0"/>
          <c:y val="0.88177689585048513"/>
          <c:w val="0.34832904180816265"/>
          <c:h val="0.11449536636338686"/>
        </c:manualLayout>
      </c:layout>
      <c:overlay val="0"/>
      <c:txPr>
        <a:bodyPr/>
        <a:lstStyle/>
        <a:p>
          <a:pPr>
            <a:defRPr sz="81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002060"/>
    </a:soli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0014320835594"/>
          <c:y val="2.4806990589590936E-2"/>
          <c:w val="0.82593332258048746"/>
          <c:h val="0.79844152102938348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'Simulación Informe'!$B$5:$B$10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'Simulación Informe'!$J$5:$J$10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0-490D-8284-69C8D123A582}"/>
            </c:ext>
          </c:extLst>
        </c:ser>
        <c:ser>
          <c:idx val="1"/>
          <c:order val="1"/>
          <c:tx>
            <c:v>CAP. REAL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'Simulación Informe'!$B$5:$B$10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'Simulación Informe'!$K$5:$K$10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0-490D-8284-69C8D123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287303208"/>
        <c:axId val="1"/>
      </c:barChart>
      <c:catAx>
        <c:axId val="28730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FF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FF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NIVEL EN MINUTOS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7303208"/>
        <c:crosses val="autoZero"/>
        <c:crossBetween val="between"/>
      </c:valAx>
      <c:spPr>
        <a:solidFill>
          <a:srgbClr val="002060"/>
        </a:solidFill>
      </c:spPr>
    </c:plotArea>
    <c:legend>
      <c:legendPos val="r"/>
      <c:layout>
        <c:manualLayout>
          <c:xMode val="edge"/>
          <c:yMode val="edge"/>
          <c:x val="0"/>
          <c:y val="0.88177666726940962"/>
          <c:w val="0.34832905397694852"/>
          <c:h val="0.11449531230308108"/>
        </c:manualLayout>
      </c:layout>
      <c:overlay val="0"/>
      <c:txPr>
        <a:bodyPr/>
        <a:lstStyle/>
        <a:p>
          <a:pPr>
            <a:defRPr sz="81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002060"/>
    </a:soli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66445916114788E-2"/>
          <c:y val="5.7870370370370371E-2"/>
          <c:w val="0.84768211920529801"/>
          <c:h val="0.88888888888888884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5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3A3-42AE-9F39-C751A3471507}"/>
              </c:ext>
            </c:extLst>
          </c:dPt>
          <c:dPt>
            <c:idx val="1"/>
            <c:bubble3D val="0"/>
            <c:spPr>
              <a:solidFill>
                <a:srgbClr val="00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A3-42AE-9F39-C751A3471507}"/>
              </c:ext>
            </c:extLst>
          </c:dPt>
          <c:dLbls>
            <c:dLbl>
              <c:idx val="0"/>
              <c:layout>
                <c:manualLayout>
                  <c:x val="0.23841059602649006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A3-42AE-9F39-C751A3471507}"/>
                </c:ext>
              </c:extLst>
            </c:dLbl>
            <c:dLbl>
              <c:idx val="1"/>
              <c:layout>
                <c:manualLayout>
                  <c:x val="-0.27814569536423839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A3-42AE-9F39-C751A347150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('Costos Directos'!$F$14,'Costos Directos'!$F$27)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A3-42AE-9F39-C751A3471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8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51</xdr:row>
      <xdr:rowOff>57150</xdr:rowOff>
    </xdr:from>
    <xdr:to>
      <xdr:col>19</xdr:col>
      <xdr:colOff>390525</xdr:colOff>
      <xdr:row>65</xdr:row>
      <xdr:rowOff>133350</xdr:rowOff>
    </xdr:to>
    <xdr:graphicFrame macro="">
      <xdr:nvGraphicFramePr>
        <xdr:cNvPr id="3657" name="Gráfico 1">
          <a:extLst>
            <a:ext uri="{FF2B5EF4-FFF2-40B4-BE49-F238E27FC236}">
              <a16:creationId xmlns:a16="http://schemas.microsoft.com/office/drawing/2014/main" id="{14B06811-B126-4B06-B560-3F5380FB8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50</xdr:row>
      <xdr:rowOff>171450</xdr:rowOff>
    </xdr:from>
    <xdr:to>
      <xdr:col>19</xdr:col>
      <xdr:colOff>428625</xdr:colOff>
      <xdr:row>65</xdr:row>
      <xdr:rowOff>57150</xdr:rowOff>
    </xdr:to>
    <xdr:graphicFrame macro="">
      <xdr:nvGraphicFramePr>
        <xdr:cNvPr id="556281" name="Gráfico 1">
          <a:extLst>
            <a:ext uri="{FF2B5EF4-FFF2-40B4-BE49-F238E27FC236}">
              <a16:creationId xmlns:a16="http://schemas.microsoft.com/office/drawing/2014/main" id="{2DCB9AFE-1ACA-4248-AB60-246D733C9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76200</xdr:rowOff>
    </xdr:from>
    <xdr:to>
      <xdr:col>8</xdr:col>
      <xdr:colOff>0</xdr:colOff>
      <xdr:row>28</xdr:row>
      <xdr:rowOff>152400</xdr:rowOff>
    </xdr:to>
    <xdr:graphicFrame macro="">
      <xdr:nvGraphicFramePr>
        <xdr:cNvPr id="2540566" name="1 Gráfico">
          <a:extLst>
            <a:ext uri="{FF2B5EF4-FFF2-40B4-BE49-F238E27FC236}">
              <a16:creationId xmlns:a16="http://schemas.microsoft.com/office/drawing/2014/main" id="{A338A001-D525-4268-A2CC-343251412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45</xdr:row>
      <xdr:rowOff>76200</xdr:rowOff>
    </xdr:to>
    <xdr:graphicFrame macro="">
      <xdr:nvGraphicFramePr>
        <xdr:cNvPr id="2540567" name="1 Gráfico">
          <a:extLst>
            <a:ext uri="{FF2B5EF4-FFF2-40B4-BE49-F238E27FC236}">
              <a16:creationId xmlns:a16="http://schemas.microsoft.com/office/drawing/2014/main" id="{33287CF6-CCC8-4F00-BF5F-004E8CDB8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49</xdr:row>
      <xdr:rowOff>47625</xdr:rowOff>
    </xdr:from>
    <xdr:to>
      <xdr:col>21</xdr:col>
      <xdr:colOff>9525</xdr:colOff>
      <xdr:row>63</xdr:row>
      <xdr:rowOff>123825</xdr:rowOff>
    </xdr:to>
    <xdr:graphicFrame macro="">
      <xdr:nvGraphicFramePr>
        <xdr:cNvPr id="366851" name="Gráfico 1">
          <a:extLst>
            <a:ext uri="{FF2B5EF4-FFF2-40B4-BE49-F238E27FC236}">
              <a16:creationId xmlns:a16="http://schemas.microsoft.com/office/drawing/2014/main" id="{B648CD78-B56A-4514-89A6-C99E41EAB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76200</xdr:rowOff>
    </xdr:from>
    <xdr:to>
      <xdr:col>8</xdr:col>
      <xdr:colOff>0</xdr:colOff>
      <xdr:row>31</xdr:row>
      <xdr:rowOff>9525</xdr:rowOff>
    </xdr:to>
    <xdr:graphicFrame macro="">
      <xdr:nvGraphicFramePr>
        <xdr:cNvPr id="567867" name="1 Gráfico">
          <a:extLst>
            <a:ext uri="{FF2B5EF4-FFF2-40B4-BE49-F238E27FC236}">
              <a16:creationId xmlns:a16="http://schemas.microsoft.com/office/drawing/2014/main" id="{EAE3554F-AE26-4D48-9510-720A8DFC0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38100</xdr:rowOff>
    </xdr:from>
    <xdr:to>
      <xdr:col>9</xdr:col>
      <xdr:colOff>914400</xdr:colOff>
      <xdr:row>56</xdr:row>
      <xdr:rowOff>28575</xdr:rowOff>
    </xdr:to>
    <xdr:graphicFrame macro="">
      <xdr:nvGraphicFramePr>
        <xdr:cNvPr id="567868" name="1 Gráfico">
          <a:extLst>
            <a:ext uri="{FF2B5EF4-FFF2-40B4-BE49-F238E27FC236}">
              <a16:creationId xmlns:a16="http://schemas.microsoft.com/office/drawing/2014/main" id="{7CFFB83C-037E-41CA-871E-6B79C1D1F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12</xdr:row>
      <xdr:rowOff>123825</xdr:rowOff>
    </xdr:from>
    <xdr:to>
      <xdr:col>10</xdr:col>
      <xdr:colOff>9525</xdr:colOff>
      <xdr:row>26</xdr:row>
      <xdr:rowOff>38100</xdr:rowOff>
    </xdr:to>
    <xdr:graphicFrame macro="">
      <xdr:nvGraphicFramePr>
        <xdr:cNvPr id="265374" name="Gráfico 1">
          <a:extLst>
            <a:ext uri="{FF2B5EF4-FFF2-40B4-BE49-F238E27FC236}">
              <a16:creationId xmlns:a16="http://schemas.microsoft.com/office/drawing/2014/main" id="{72ABF40F-C6D1-4414-B770-FC1590AB1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V1538"/>
  <sheetViews>
    <sheetView showGridLines="0" tabSelected="1" zoomScaleNormal="100" workbookViewId="0"/>
  </sheetViews>
  <sheetFormatPr baseColWidth="10" defaultRowHeight="15" x14ac:dyDescent="0.25"/>
  <cols>
    <col min="1" max="1" width="2.7109375" customWidth="1"/>
    <col min="2" max="2" width="8.140625" customWidth="1"/>
    <col min="3" max="3" width="11.42578125" customWidth="1"/>
    <col min="4" max="4" width="11" customWidth="1"/>
    <col min="5" max="5" width="13" bestFit="1" customWidth="1"/>
    <col min="6" max="6" width="11.42578125" customWidth="1"/>
    <col min="7" max="7" width="12.42578125" customWidth="1"/>
    <col min="8" max="8" width="7.85546875" customWidth="1"/>
    <col min="9" max="9" width="2.140625" customWidth="1"/>
    <col min="10" max="10" width="10.42578125" customWidth="1"/>
    <col min="11" max="11" width="13.140625" customWidth="1"/>
    <col min="12" max="12" width="12.140625" customWidth="1"/>
    <col min="13" max="13" width="12.7109375" customWidth="1"/>
    <col min="14" max="14" width="11.5703125" customWidth="1"/>
    <col min="15" max="15" width="12.140625" customWidth="1"/>
    <col min="16" max="16" width="13.7109375" customWidth="1"/>
    <col min="17" max="17" width="9.42578125" customWidth="1"/>
  </cols>
  <sheetData>
    <row r="1" spans="1:22" ht="9" customHeight="1" thickBot="1" x14ac:dyDescent="0.3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1"/>
      <c r="S1" s="1"/>
      <c r="T1" s="1"/>
      <c r="U1" s="1"/>
      <c r="V1" s="1"/>
    </row>
    <row r="2" spans="1:22" ht="9.75" customHeight="1" x14ac:dyDescent="0.25">
      <c r="A2" s="88"/>
      <c r="B2" s="346" t="s">
        <v>99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8"/>
      <c r="Q2" s="88"/>
      <c r="R2" s="1"/>
      <c r="S2" s="1"/>
      <c r="T2" s="1"/>
      <c r="U2" s="1"/>
      <c r="V2" s="1"/>
    </row>
    <row r="3" spans="1:22" ht="9.75" customHeight="1" thickBot="1" x14ac:dyDescent="0.3">
      <c r="A3" s="88"/>
      <c r="B3" s="349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  <c r="Q3" s="88"/>
      <c r="R3" s="1"/>
      <c r="S3" s="1"/>
      <c r="T3" s="1"/>
      <c r="U3" s="1"/>
      <c r="V3" s="1"/>
    </row>
    <row r="4" spans="1:22" s="241" customFormat="1" ht="9.75" customHeight="1" thickBot="1" x14ac:dyDescent="0.3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8"/>
      <c r="R4" s="240"/>
      <c r="S4" s="240"/>
      <c r="T4" s="240"/>
      <c r="U4" s="240"/>
      <c r="V4" s="240"/>
    </row>
    <row r="5" spans="1:22" x14ac:dyDescent="0.25">
      <c r="A5" s="88"/>
      <c r="B5" s="382" t="s">
        <v>100</v>
      </c>
      <c r="C5" s="382"/>
      <c r="D5" s="382"/>
      <c r="E5" s="382"/>
      <c r="F5" s="382"/>
      <c r="G5" s="382"/>
      <c r="H5" s="382"/>
      <c r="I5" s="88"/>
      <c r="J5" s="378" t="s">
        <v>13</v>
      </c>
      <c r="K5" s="378"/>
      <c r="L5" s="95" t="s">
        <v>104</v>
      </c>
      <c r="M5" s="96"/>
      <c r="N5" s="244">
        <v>0</v>
      </c>
      <c r="O5" s="375">
        <f>SUM(N6:N8)/60</f>
        <v>0.75</v>
      </c>
      <c r="P5" s="88"/>
      <c r="Q5" s="1"/>
      <c r="R5" s="1"/>
      <c r="S5" s="1"/>
      <c r="T5" s="1"/>
      <c r="U5" s="1"/>
      <c r="V5" s="1"/>
    </row>
    <row r="6" spans="1:22" ht="15" customHeight="1" x14ac:dyDescent="0.25">
      <c r="A6" s="88"/>
      <c r="B6" s="383"/>
      <c r="C6" s="383"/>
      <c r="D6" s="383"/>
      <c r="E6" s="383"/>
      <c r="F6" s="383"/>
      <c r="G6" s="383"/>
      <c r="H6" s="383"/>
      <c r="I6" s="88"/>
      <c r="J6" s="378"/>
      <c r="K6" s="379"/>
      <c r="L6" s="242" t="s">
        <v>68</v>
      </c>
      <c r="M6" s="243"/>
      <c r="N6" s="245">
        <v>15</v>
      </c>
      <c r="O6" s="376"/>
      <c r="P6" s="91"/>
      <c r="Q6" s="1"/>
      <c r="R6" s="1"/>
      <c r="S6" s="1"/>
      <c r="T6" s="1"/>
      <c r="U6" s="1"/>
      <c r="V6" s="1"/>
    </row>
    <row r="7" spans="1:22" ht="15" customHeight="1" x14ac:dyDescent="0.25">
      <c r="A7" s="88"/>
      <c r="B7" s="89"/>
      <c r="C7" s="89"/>
      <c r="D7" s="89"/>
      <c r="E7" s="89"/>
      <c r="F7" s="89"/>
      <c r="G7" s="89"/>
      <c r="H7" s="89"/>
      <c r="I7" s="88"/>
      <c r="J7" s="378"/>
      <c r="K7" s="379"/>
      <c r="L7" s="90" t="s">
        <v>69</v>
      </c>
      <c r="M7" s="92"/>
      <c r="N7" s="244">
        <v>30</v>
      </c>
      <c r="O7" s="376"/>
      <c r="P7" s="91"/>
      <c r="Q7" s="93"/>
      <c r="R7" s="1"/>
      <c r="S7" s="1"/>
      <c r="T7" s="1"/>
      <c r="U7" s="1"/>
      <c r="V7" s="1"/>
    </row>
    <row r="8" spans="1:22" ht="15" customHeight="1" thickBot="1" x14ac:dyDescent="0.3">
      <c r="A8" s="88"/>
      <c r="B8" s="370" t="s">
        <v>0</v>
      </c>
      <c r="C8" s="371"/>
      <c r="D8" s="91"/>
      <c r="E8" s="91"/>
      <c r="F8" s="91"/>
      <c r="G8" s="91"/>
      <c r="H8" s="91"/>
      <c r="I8" s="88"/>
      <c r="J8" s="380"/>
      <c r="K8" s="381"/>
      <c r="L8" s="90"/>
      <c r="M8" s="94"/>
      <c r="N8" s="244"/>
      <c r="O8" s="377"/>
      <c r="P8" s="91"/>
      <c r="Q8" s="318" t="s">
        <v>87</v>
      </c>
      <c r="R8" s="1"/>
      <c r="S8" s="1"/>
      <c r="T8" s="1"/>
      <c r="U8" s="1"/>
      <c r="V8" s="1"/>
    </row>
    <row r="9" spans="1:22" x14ac:dyDescent="0.25">
      <c r="A9" s="88"/>
      <c r="B9" s="95" t="s">
        <v>112</v>
      </c>
      <c r="C9" s="96"/>
      <c r="D9" s="97" t="s">
        <v>1</v>
      </c>
      <c r="E9" s="98"/>
      <c r="F9" s="99" t="s">
        <v>2</v>
      </c>
      <c r="G9" s="100"/>
      <c r="H9" s="101"/>
      <c r="I9" s="88"/>
      <c r="J9" s="95" t="s">
        <v>113</v>
      </c>
      <c r="K9" s="96"/>
      <c r="L9" s="102">
        <f>(G9-E9)*24</f>
        <v>0</v>
      </c>
      <c r="M9" s="105" t="s">
        <v>15</v>
      </c>
      <c r="N9" s="106">
        <f>(N6+N7+N8)/60</f>
        <v>0.75</v>
      </c>
      <c r="O9" s="246" t="s">
        <v>43</v>
      </c>
      <c r="P9" s="104">
        <f>IF(L9=0,0,L9-N9)</f>
        <v>0</v>
      </c>
      <c r="Q9" s="294">
        <f>(P9*5)</f>
        <v>0</v>
      </c>
      <c r="R9" s="1"/>
      <c r="S9" s="1"/>
      <c r="V9" s="1"/>
    </row>
    <row r="10" spans="1:22" x14ac:dyDescent="0.25">
      <c r="A10" s="88"/>
      <c r="B10" s="95" t="s">
        <v>85</v>
      </c>
      <c r="C10" s="107"/>
      <c r="D10" s="95" t="s">
        <v>1</v>
      </c>
      <c r="E10" s="98"/>
      <c r="F10" s="108" t="s">
        <v>2</v>
      </c>
      <c r="G10" s="100"/>
      <c r="H10" s="101"/>
      <c r="I10" s="88"/>
      <c r="J10" s="95" t="s">
        <v>83</v>
      </c>
      <c r="K10" s="109"/>
      <c r="L10" s="102">
        <f t="shared" ref="L10:L11" si="0">(G10-E10)*24</f>
        <v>0</v>
      </c>
      <c r="M10" s="105" t="s">
        <v>15</v>
      </c>
      <c r="N10" s="106">
        <f>(N5+N7)/60</f>
        <v>0.5</v>
      </c>
      <c r="O10" s="103" t="s">
        <v>43</v>
      </c>
      <c r="P10" s="111">
        <f t="shared" ref="P10:P11" si="1">IF(L10=0,0,L10-N10)</f>
        <v>0</v>
      </c>
      <c r="Q10" s="295">
        <f>P10</f>
        <v>0</v>
      </c>
      <c r="R10" s="1"/>
      <c r="S10" s="1"/>
      <c r="V10" s="1"/>
    </row>
    <row r="11" spans="1:22" x14ac:dyDescent="0.25">
      <c r="A11" s="88"/>
      <c r="B11" s="95" t="s">
        <v>86</v>
      </c>
      <c r="C11" s="107"/>
      <c r="D11" s="95" t="s">
        <v>1</v>
      </c>
      <c r="E11" s="98"/>
      <c r="F11" s="108" t="s">
        <v>2</v>
      </c>
      <c r="G11" s="100"/>
      <c r="H11" s="101"/>
      <c r="I11" s="88"/>
      <c r="J11" s="95" t="s">
        <v>84</v>
      </c>
      <c r="K11" s="109"/>
      <c r="L11" s="102">
        <f t="shared" si="0"/>
        <v>0</v>
      </c>
      <c r="M11" s="105" t="s">
        <v>15</v>
      </c>
      <c r="N11" s="106">
        <f>(N7)/60</f>
        <v>0.5</v>
      </c>
      <c r="O11" s="103" t="s">
        <v>43</v>
      </c>
      <c r="P11" s="111">
        <f t="shared" si="1"/>
        <v>0</v>
      </c>
      <c r="Q11" s="295">
        <f>P11</f>
        <v>0</v>
      </c>
      <c r="R11" s="1"/>
      <c r="S11" s="1"/>
      <c r="V11" s="1"/>
    </row>
    <row r="12" spans="1:22" x14ac:dyDescent="0.25">
      <c r="A12" s="88"/>
      <c r="B12" s="95"/>
      <c r="C12" s="107"/>
      <c r="D12" s="89"/>
      <c r="E12" s="98"/>
      <c r="F12" s="108"/>
      <c r="G12" s="100"/>
      <c r="H12" s="101"/>
      <c r="I12" s="88"/>
      <c r="J12" s="95"/>
      <c r="K12" s="109"/>
      <c r="L12" s="110"/>
      <c r="M12" s="105"/>
      <c r="N12" s="106"/>
      <c r="O12" s="103"/>
      <c r="P12" s="296"/>
      <c r="Q12" s="297"/>
      <c r="R12" s="1"/>
      <c r="S12" s="1"/>
      <c r="V12" s="1"/>
    </row>
    <row r="13" spans="1:22" ht="26.25" thickBot="1" x14ac:dyDescent="0.3">
      <c r="A13" s="88"/>
      <c r="B13" s="362" t="s">
        <v>44</v>
      </c>
      <c r="C13" s="363"/>
      <c r="D13" s="299" t="s">
        <v>106</v>
      </c>
      <c r="E13" s="301" t="s">
        <v>3</v>
      </c>
      <c r="F13" s="300" t="s">
        <v>105</v>
      </c>
      <c r="G13" s="299" t="s">
        <v>4</v>
      </c>
      <c r="H13" s="302" t="s">
        <v>5</v>
      </c>
      <c r="I13" s="88"/>
      <c r="J13" s="88"/>
      <c r="K13" s="88"/>
      <c r="L13" s="88"/>
      <c r="M13" s="88"/>
      <c r="N13" s="88"/>
      <c r="O13" s="88"/>
      <c r="P13" s="88"/>
      <c r="Q13" s="157">
        <f>SUM(Q9:Q12)</f>
        <v>0</v>
      </c>
      <c r="R13" s="1"/>
      <c r="S13" s="1"/>
      <c r="T13" s="1"/>
      <c r="U13" s="1"/>
      <c r="V13" s="1"/>
    </row>
    <row r="14" spans="1:22" ht="15.75" thickBot="1" x14ac:dyDescent="0.3">
      <c r="A14" s="88"/>
      <c r="B14" s="364"/>
      <c r="C14" s="365"/>
      <c r="D14" s="280"/>
      <c r="E14" s="112"/>
      <c r="F14" s="113"/>
      <c r="G14" s="114"/>
      <c r="H14" s="316">
        <f>SUM(D14:G14)</f>
        <v>0</v>
      </c>
      <c r="I14" s="88"/>
      <c r="J14" s="359" t="s">
        <v>101</v>
      </c>
      <c r="K14" s="360"/>
      <c r="L14" s="361"/>
      <c r="M14" s="305" t="s">
        <v>102</v>
      </c>
      <c r="Q14" s="88"/>
      <c r="R14" s="1"/>
      <c r="S14" s="1"/>
      <c r="T14" s="1"/>
      <c r="U14" s="1"/>
      <c r="V14" s="1"/>
    </row>
    <row r="15" spans="1:22" ht="15.75" thickBot="1" x14ac:dyDescent="0.3">
      <c r="A15" s="88"/>
      <c r="B15" s="95" t="s">
        <v>88</v>
      </c>
      <c r="C15" s="96"/>
      <c r="D15" s="115"/>
      <c r="E15" s="116"/>
      <c r="F15" s="117"/>
      <c r="G15" s="116"/>
      <c r="H15" s="317">
        <v>1</v>
      </c>
      <c r="I15" s="88"/>
      <c r="J15" s="372"/>
      <c r="K15" s="373"/>
      <c r="L15" s="374"/>
      <c r="M15" s="118"/>
      <c r="Q15" s="88"/>
      <c r="R15" s="1"/>
      <c r="S15" s="1"/>
      <c r="T15" s="1"/>
      <c r="U15" s="1"/>
      <c r="V15" s="1"/>
    </row>
    <row r="16" spans="1:22" ht="16.5" thickBot="1" x14ac:dyDescent="0.3">
      <c r="A16" s="88"/>
      <c r="B16" s="95" t="s">
        <v>89</v>
      </c>
      <c r="C16" s="96"/>
      <c r="D16" s="119"/>
      <c r="E16" s="120"/>
      <c r="F16" s="352" t="str">
        <f>CONCATENATE("100% - ",(H14*100),"%")</f>
        <v>100% - 0%</v>
      </c>
      <c r="G16" s="353"/>
      <c r="H16" s="317">
        <f>H15-H14</f>
        <v>1</v>
      </c>
      <c r="I16" s="88"/>
      <c r="J16" s="89"/>
      <c r="K16" s="89"/>
      <c r="L16" s="121"/>
      <c r="M16" s="89"/>
      <c r="N16" s="89"/>
      <c r="O16" s="89"/>
      <c r="P16" s="89"/>
      <c r="Q16" s="88"/>
      <c r="R16" s="1"/>
      <c r="S16" s="1"/>
      <c r="T16" s="1"/>
      <c r="U16" s="1"/>
      <c r="V16" s="1"/>
    </row>
    <row r="17" spans="1:22" ht="14.25" customHeight="1" thickBot="1" x14ac:dyDescent="0.3">
      <c r="A17" s="88"/>
      <c r="H17" s="279">
        <v>0.97</v>
      </c>
      <c r="I17" s="88"/>
      <c r="J17" s="359" t="s">
        <v>114</v>
      </c>
      <c r="K17" s="360"/>
      <c r="L17" s="361"/>
      <c r="M17" s="308" t="s">
        <v>121</v>
      </c>
      <c r="N17" s="309" t="s">
        <v>6</v>
      </c>
      <c r="O17" s="309" t="s">
        <v>7</v>
      </c>
      <c r="Q17" s="88"/>
      <c r="R17" s="1"/>
      <c r="S17" s="1"/>
      <c r="T17" s="1"/>
      <c r="U17" s="1"/>
      <c r="V17" s="1"/>
    </row>
    <row r="18" spans="1:22" ht="15.75" thickBot="1" x14ac:dyDescent="0.3">
      <c r="A18" s="88"/>
      <c r="H18" s="132"/>
      <c r="I18" s="88"/>
      <c r="J18" s="306" t="s">
        <v>8</v>
      </c>
      <c r="K18" s="319"/>
      <c r="L18" s="307"/>
      <c r="M18" s="118">
        <f>(M15*K18)+M15</f>
        <v>0</v>
      </c>
      <c r="N18" s="320"/>
      <c r="O18" s="122">
        <f>(M18*N18)+M18</f>
        <v>0</v>
      </c>
      <c r="Q18" s="88"/>
      <c r="R18" s="1"/>
      <c r="S18" s="1"/>
      <c r="T18" s="1"/>
      <c r="U18" s="1"/>
      <c r="V18" s="1"/>
    </row>
    <row r="19" spans="1:22" ht="16.5" customHeight="1" thickBot="1" x14ac:dyDescent="0.3">
      <c r="A19" s="88"/>
      <c r="B19" s="366" t="s">
        <v>40</v>
      </c>
      <c r="C19" s="367"/>
      <c r="D19" s="303" t="s">
        <v>41</v>
      </c>
      <c r="E19" s="304" t="s">
        <v>42</v>
      </c>
      <c r="F19" s="354" t="s">
        <v>14</v>
      </c>
      <c r="G19" s="355"/>
      <c r="H19" s="91"/>
      <c r="I19" s="88"/>
      <c r="J19" s="88"/>
      <c r="K19" s="88"/>
      <c r="L19" s="88"/>
      <c r="M19" s="88"/>
      <c r="N19" s="88"/>
      <c r="O19" s="88"/>
      <c r="P19" s="88"/>
      <c r="Q19" s="88"/>
      <c r="R19" s="1"/>
      <c r="S19" s="1"/>
      <c r="T19" s="1"/>
      <c r="U19" s="1"/>
      <c r="V19" s="1"/>
    </row>
    <row r="20" spans="1:22" ht="16.5" customHeight="1" x14ac:dyDescent="0.25">
      <c r="A20" s="88"/>
      <c r="B20" s="284" t="s">
        <v>107</v>
      </c>
      <c r="C20" s="281"/>
      <c r="D20" s="123"/>
      <c r="E20" s="124"/>
      <c r="F20" s="287">
        <f>D25+E25</f>
        <v>0</v>
      </c>
      <c r="G20" s="89"/>
      <c r="H20" s="91"/>
      <c r="I20" s="88"/>
      <c r="J20" s="310" t="s">
        <v>36</v>
      </c>
      <c r="K20" s="311"/>
      <c r="L20" s="312"/>
      <c r="M20" s="311"/>
      <c r="N20" s="91"/>
      <c r="O20" s="91"/>
      <c r="P20" s="91"/>
      <c r="Q20" s="88"/>
      <c r="R20" s="1"/>
      <c r="S20" s="1"/>
      <c r="T20" s="1"/>
      <c r="U20" s="1"/>
      <c r="V20" s="1"/>
    </row>
    <row r="21" spans="1:22" ht="16.5" customHeight="1" x14ac:dyDescent="0.25">
      <c r="A21" s="88"/>
      <c r="B21" s="285" t="s">
        <v>108</v>
      </c>
      <c r="C21" s="282"/>
      <c r="D21" s="123"/>
      <c r="E21" s="124"/>
      <c r="F21" s="91"/>
      <c r="G21" s="91"/>
      <c r="H21" s="91"/>
      <c r="I21" s="91"/>
      <c r="J21" s="313" t="s">
        <v>66</v>
      </c>
      <c r="K21" s="313" t="s">
        <v>67</v>
      </c>
      <c r="L21" s="314" t="s">
        <v>37</v>
      </c>
      <c r="M21" s="314" t="s">
        <v>38</v>
      </c>
      <c r="N21" s="313" t="s">
        <v>39</v>
      </c>
      <c r="O21" s="313" t="s">
        <v>81</v>
      </c>
      <c r="Q21" s="88"/>
      <c r="R21" s="1"/>
      <c r="S21" s="1"/>
      <c r="T21" s="1"/>
      <c r="U21" s="1"/>
      <c r="V21" s="1"/>
    </row>
    <row r="22" spans="1:22" ht="16.5" customHeight="1" x14ac:dyDescent="0.25">
      <c r="A22" s="88"/>
      <c r="B22" s="285" t="s">
        <v>109</v>
      </c>
      <c r="C22" s="282"/>
      <c r="D22" s="123"/>
      <c r="E22" s="124"/>
      <c r="I22" s="91"/>
      <c r="J22" s="125">
        <v>1</v>
      </c>
      <c r="K22" s="126">
        <f>O18</f>
        <v>0</v>
      </c>
      <c r="L22" s="127">
        <f>K22/30</f>
        <v>0</v>
      </c>
      <c r="M22" s="128">
        <f>K22/240</f>
        <v>0</v>
      </c>
      <c r="N22" s="129">
        <f>M22/60</f>
        <v>0</v>
      </c>
      <c r="O22" s="129">
        <f>N22/60</f>
        <v>0</v>
      </c>
      <c r="Q22" s="91"/>
      <c r="S22" s="1"/>
      <c r="T22" s="1"/>
      <c r="U22" s="1"/>
      <c r="V22" s="1"/>
    </row>
    <row r="23" spans="1:22" ht="16.5" customHeight="1" thickBot="1" x14ac:dyDescent="0.3">
      <c r="A23" s="88"/>
      <c r="B23" s="285" t="s">
        <v>110</v>
      </c>
      <c r="C23" s="282"/>
      <c r="D23" s="123"/>
      <c r="E23" s="124"/>
      <c r="F23" s="91"/>
      <c r="G23" s="91"/>
      <c r="H23" s="91"/>
      <c r="I23" s="91"/>
      <c r="J23" s="130"/>
      <c r="K23" s="130"/>
      <c r="L23" s="131"/>
      <c r="M23" s="130"/>
      <c r="N23" s="130"/>
      <c r="O23" s="130"/>
      <c r="P23" s="91"/>
      <c r="Q23" s="91"/>
      <c r="S23" s="1"/>
      <c r="T23" s="1"/>
      <c r="U23" s="1"/>
      <c r="V23" s="1"/>
    </row>
    <row r="24" spans="1:22" ht="16.5" customHeight="1" thickBot="1" x14ac:dyDescent="0.3">
      <c r="A24" s="88"/>
      <c r="B24" s="286" t="s">
        <v>111</v>
      </c>
      <c r="C24" s="283"/>
      <c r="D24" s="123"/>
      <c r="E24" s="124"/>
      <c r="F24" s="91"/>
      <c r="G24" s="91"/>
      <c r="H24" s="91"/>
      <c r="I24" s="91"/>
      <c r="J24" s="356" t="s">
        <v>58</v>
      </c>
      <c r="K24" s="357"/>
      <c r="L24" s="357"/>
      <c r="M24" s="357"/>
      <c r="N24" s="357"/>
      <c r="O24" s="358"/>
      <c r="P24" s="91"/>
      <c r="Q24" s="91"/>
      <c r="S24" s="1"/>
      <c r="T24" s="1"/>
      <c r="U24" s="1"/>
      <c r="V24" s="1"/>
    </row>
    <row r="25" spans="1:22" ht="15.75" thickBot="1" x14ac:dyDescent="0.3">
      <c r="A25" s="88"/>
      <c r="B25" s="368" t="s">
        <v>5</v>
      </c>
      <c r="C25" s="369"/>
      <c r="D25" s="321">
        <f>SUM(D20:D24)</f>
        <v>0</v>
      </c>
      <c r="E25" s="321">
        <f>SUM(E20:E24)</f>
        <v>0</v>
      </c>
      <c r="F25" s="91"/>
      <c r="G25" s="91"/>
      <c r="H25" s="91"/>
      <c r="I25" s="91"/>
      <c r="J25" s="315" t="s">
        <v>40</v>
      </c>
      <c r="K25" s="315">
        <v>1</v>
      </c>
      <c r="L25" s="315">
        <v>2</v>
      </c>
      <c r="M25" s="315">
        <v>3</v>
      </c>
      <c r="N25" s="315">
        <v>4</v>
      </c>
      <c r="O25" s="315">
        <v>5</v>
      </c>
      <c r="P25" s="91"/>
      <c r="Q25" s="91"/>
      <c r="S25" s="1"/>
      <c r="T25" s="1"/>
      <c r="U25" s="1"/>
      <c r="V25" s="1"/>
    </row>
    <row r="26" spans="1:22" ht="15" customHeight="1" x14ac:dyDescent="0.25">
      <c r="A26" s="88"/>
      <c r="B26" s="91"/>
      <c r="C26" s="91"/>
      <c r="D26" s="91"/>
      <c r="E26" s="91"/>
      <c r="F26" s="91"/>
      <c r="G26" s="91"/>
      <c r="H26" s="132"/>
      <c r="I26" s="88"/>
      <c r="J26" s="133" t="s">
        <v>9</v>
      </c>
      <c r="K26" s="134"/>
      <c r="L26" s="134"/>
      <c r="M26" s="134"/>
      <c r="N26" s="134"/>
      <c r="O26" s="134"/>
      <c r="P26" s="88"/>
      <c r="Q26" s="88"/>
      <c r="R26" s="1"/>
      <c r="S26" s="1"/>
      <c r="T26" s="1"/>
      <c r="U26" s="1"/>
      <c r="V26" s="1"/>
    </row>
    <row r="27" spans="1:22" ht="15.75" thickBot="1" x14ac:dyDescent="0.3">
      <c r="A27" s="88"/>
      <c r="B27" s="89"/>
      <c r="C27" s="89"/>
      <c r="D27" s="89"/>
      <c r="E27" s="89"/>
      <c r="F27" s="89"/>
      <c r="G27" s="89"/>
      <c r="H27" s="91"/>
      <c r="I27" s="88"/>
      <c r="J27" s="91"/>
      <c r="K27" s="91"/>
      <c r="L27" s="91"/>
      <c r="M27" s="91"/>
      <c r="N27" s="88"/>
      <c r="O27" s="88"/>
      <c r="P27" s="88"/>
      <c r="Q27" s="88"/>
      <c r="R27" s="1"/>
      <c r="S27" s="1"/>
      <c r="T27" s="1"/>
      <c r="U27" s="1"/>
      <c r="V27" s="1"/>
    </row>
    <row r="28" spans="1:22" ht="15.75" thickBot="1" x14ac:dyDescent="0.3">
      <c r="A28" s="88"/>
      <c r="E28" s="91"/>
      <c r="F28" s="91"/>
      <c r="G28" s="91"/>
      <c r="H28" s="91"/>
      <c r="I28" s="88"/>
      <c r="J28" s="494" t="s">
        <v>128</v>
      </c>
      <c r="K28" s="495"/>
      <c r="L28" s="495"/>
      <c r="M28" s="495"/>
      <c r="N28" s="495"/>
      <c r="O28" s="496"/>
      <c r="P28" s="88"/>
      <c r="Q28" s="88"/>
      <c r="R28" s="1"/>
      <c r="S28" s="1"/>
      <c r="T28" s="1"/>
      <c r="U28" s="1"/>
      <c r="V28" s="1"/>
    </row>
    <row r="29" spans="1:22" x14ac:dyDescent="0.25">
      <c r="A29" s="88"/>
      <c r="B29" s="91"/>
      <c r="C29" s="91"/>
      <c r="D29" s="91"/>
      <c r="E29" s="91"/>
      <c r="F29" s="91"/>
      <c r="G29" s="91"/>
      <c r="H29" s="91"/>
      <c r="I29" s="88"/>
      <c r="J29" s="497" t="s">
        <v>40</v>
      </c>
      <c r="K29" s="497">
        <v>1</v>
      </c>
      <c r="L29" s="497">
        <v>2</v>
      </c>
      <c r="M29" s="497">
        <v>3</v>
      </c>
      <c r="N29" s="497">
        <v>4</v>
      </c>
      <c r="O29" s="497">
        <v>5</v>
      </c>
      <c r="P29" s="88"/>
      <c r="Q29" s="88"/>
      <c r="R29" s="1"/>
      <c r="S29" s="1"/>
      <c r="T29" s="1"/>
      <c r="U29" s="1"/>
      <c r="V29" s="1"/>
    </row>
    <row r="30" spans="1:22" x14ac:dyDescent="0.25">
      <c r="A30" s="88"/>
      <c r="B30" s="91"/>
      <c r="C30" s="91"/>
      <c r="D30" s="91"/>
      <c r="E30" s="91"/>
      <c r="F30" s="91"/>
      <c r="G30" s="91"/>
      <c r="H30" s="91"/>
      <c r="I30" s="88"/>
      <c r="J30" s="133" t="s">
        <v>129</v>
      </c>
      <c r="K30" s="498"/>
      <c r="L30" s="498"/>
      <c r="M30" s="498"/>
      <c r="N30" s="498"/>
      <c r="O30" s="498"/>
      <c r="P30" s="88"/>
      <c r="Q30" s="88"/>
      <c r="R30" s="1"/>
      <c r="S30" s="1"/>
      <c r="T30" s="1"/>
      <c r="U30" s="1"/>
      <c r="V30" s="1"/>
    </row>
    <row r="31" spans="1:22" x14ac:dyDescent="0.25">
      <c r="A31" s="88"/>
      <c r="B31" s="91"/>
      <c r="C31" s="91"/>
      <c r="D31" s="91"/>
      <c r="E31" s="91"/>
      <c r="F31" s="91"/>
      <c r="G31" s="91"/>
      <c r="H31" s="91"/>
      <c r="I31" s="88"/>
      <c r="J31" s="88"/>
      <c r="K31" s="88"/>
      <c r="L31" s="88"/>
      <c r="M31" s="88"/>
      <c r="N31" s="88"/>
      <c r="O31" s="88"/>
      <c r="P31" s="88"/>
      <c r="Q31" s="88"/>
      <c r="R31" s="1"/>
      <c r="S31" s="1"/>
      <c r="T31" s="1"/>
      <c r="U31" s="1"/>
      <c r="V31" s="1"/>
    </row>
    <row r="32" spans="1:22" x14ac:dyDescent="0.25">
      <c r="A32" s="88"/>
      <c r="B32" s="91"/>
      <c r="C32" s="91"/>
      <c r="D32" s="91"/>
      <c r="E32" s="91"/>
      <c r="F32" s="91"/>
      <c r="G32" s="91"/>
      <c r="H32" s="88"/>
      <c r="I32" s="88"/>
      <c r="P32" s="88"/>
      <c r="Q32" s="88"/>
      <c r="R32" s="1"/>
      <c r="S32" s="1"/>
      <c r="T32" s="1"/>
      <c r="U32" s="1"/>
      <c r="V32" s="1"/>
    </row>
    <row r="33" spans="1:22" x14ac:dyDescent="0.25">
      <c r="A33" s="88"/>
      <c r="B33" s="91"/>
      <c r="C33" s="91"/>
      <c r="D33" s="91"/>
      <c r="E33" s="91"/>
      <c r="F33" s="91"/>
      <c r="G33" s="91"/>
      <c r="H33" s="88"/>
      <c r="I33" s="88"/>
      <c r="P33" s="88"/>
      <c r="Q33" s="88"/>
      <c r="R33" s="1"/>
      <c r="S33" s="1"/>
      <c r="T33" s="1"/>
      <c r="U33" s="1"/>
      <c r="V33" s="1"/>
    </row>
    <row r="34" spans="1:22" x14ac:dyDescent="0.25">
      <c r="A34" s="88"/>
      <c r="B34" s="91"/>
      <c r="C34" s="91"/>
      <c r="D34" s="91"/>
      <c r="E34" s="91"/>
      <c r="F34" s="91"/>
      <c r="G34" s="91"/>
      <c r="H34" s="88"/>
      <c r="I34" s="88"/>
      <c r="P34" s="88"/>
      <c r="Q34" s="88"/>
      <c r="R34" s="1"/>
      <c r="S34" s="1"/>
      <c r="T34" s="1"/>
      <c r="U34" s="1"/>
      <c r="V34" s="1"/>
    </row>
    <row r="35" spans="1:22" x14ac:dyDescent="0.25">
      <c r="A35" s="88"/>
      <c r="B35" s="91"/>
      <c r="C35" s="91"/>
      <c r="D35" s="91"/>
      <c r="E35" s="91"/>
      <c r="F35" s="91"/>
      <c r="G35" s="91"/>
      <c r="H35" s="88"/>
      <c r="I35" s="88"/>
      <c r="J35" s="91"/>
      <c r="K35" s="91"/>
      <c r="L35" s="91"/>
      <c r="M35" s="91"/>
      <c r="N35" s="88"/>
      <c r="O35" s="88"/>
      <c r="P35" s="88"/>
      <c r="Q35" s="88"/>
      <c r="R35" s="1"/>
      <c r="S35" s="1"/>
      <c r="T35" s="1"/>
      <c r="U35" s="1"/>
      <c r="V35" s="1"/>
    </row>
    <row r="36" spans="1:22" x14ac:dyDescent="0.25">
      <c r="A36" s="88"/>
      <c r="B36" s="91"/>
      <c r="C36" s="91"/>
      <c r="D36" s="91"/>
      <c r="E36" s="91"/>
      <c r="F36" s="91"/>
      <c r="G36" s="91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"/>
      <c r="S36" s="1"/>
      <c r="T36" s="1"/>
      <c r="U36" s="1"/>
      <c r="V36" s="1"/>
    </row>
    <row r="37" spans="1:22" x14ac:dyDescent="0.25">
      <c r="A37" s="88"/>
      <c r="B37" s="91"/>
      <c r="C37" s="91"/>
      <c r="D37" s="91"/>
      <c r="E37" s="91"/>
      <c r="F37" s="91"/>
      <c r="G37" s="91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1"/>
      <c r="S37" s="1"/>
      <c r="T37" s="1"/>
      <c r="U37" s="1"/>
      <c r="V37" s="1"/>
    </row>
    <row r="38" spans="1:22" x14ac:dyDescent="0.25">
      <c r="A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H40" s="1"/>
      <c r="I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H41" s="1"/>
      <c r="I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H42" s="1"/>
      <c r="I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1:22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2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1:22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1:22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1:22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1:22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2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1:22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1:22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1:22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1:22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1:22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1:22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1:22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1:22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1:22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1:22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1:22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1:22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1:22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1:22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2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1:22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2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1:22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1:22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1:22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1:22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1:22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2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1:22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2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1:22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1:22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1:22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1:22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1:22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1:22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1:22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1:22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1:22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1:22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1:22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1:22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1:22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1:22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1:22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1:22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1:22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1:22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1:22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1:22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1:22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1:22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1:22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1:22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1:22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1:22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2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1:22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2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1:22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1:22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1:22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1:22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1:22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1:22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1:22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1:22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1:22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1:22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1:22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1:22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1:22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1:22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1:22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1:22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1:22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1:22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1:22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1:22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1:22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1:22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1:22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1:22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1:22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1:22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1:22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1:22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1:22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1:22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1:22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1:22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1:22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1:22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1:22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1:22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1:22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1:22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1:22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1:22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1:22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1:22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1:22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1:22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1:22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1:22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1:22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1:22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1:22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1:22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1:22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1:22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1:22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1:22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1:22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1:22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1:22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1:22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1:22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1:22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1:22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1:22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1:22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1:22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1:22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1:22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1:22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1:22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1:22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1:22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1:22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1:22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1:22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1:22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1:22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1:22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1:22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1:22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1:22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1:22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1:22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1:22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1:22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1:22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1:22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1:22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1:22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1:22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1:22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1:22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1:22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1:22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1:22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1:22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1:22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1:22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1:22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1:22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1:22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1:22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1:22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1:22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1:22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1:22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1:22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1:22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1:22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1:22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1:22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1:22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1:22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1:22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1:22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1:22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1:22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1:22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1:22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1:22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1:22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1:22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1:22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1:22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1:22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1:22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1:22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1:22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1:22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1:22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1:22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1:22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1:22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1:22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1:22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1:22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1:22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1:22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1:22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1:22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1:22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1:22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1:22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1:22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1:22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1:22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1:22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1:22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1:22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1:22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1:22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1:22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1:22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1:22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1:22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1:22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1:22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1:22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1:22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1:22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1:22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1:22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1:22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1:22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1:22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1:22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1:22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1:22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1:22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1:22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1:22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1:22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1:22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1:22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1:22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1:22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1:22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1:22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1:22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1:22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1:22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1:22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1:22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1:22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1:22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1:22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1:22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1:22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1:22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1:22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1:22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1:22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1:22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1:22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1:22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1:22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1:22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1:22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1:22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1:22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1:22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1:22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1:22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1:22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1:22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1:22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1:22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1:22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1:22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1:22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1:22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1:22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1:22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1:22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1:22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1:22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1:22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1:22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1:22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1:22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1:22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1:22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1:22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1:22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1:22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1:22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1:22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1:22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1:22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1:22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1:22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1:22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1:22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1:22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1:22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1:22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1:22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1:22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1:22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1:22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1:22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1:22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1:22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1:22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1:22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1:22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1:22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1:22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1:22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1:22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1:22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1:22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1:22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1:22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1:22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1:22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1:22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1:22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1:22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1:22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1:22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1:22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1:22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1:22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1:22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1:22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1:22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1:22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1:22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1:22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1:22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1:22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1:22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1:22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1:22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1:22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1:22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1:22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1:22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1:22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1:22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1:22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1:22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1:22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1:22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1:22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1:22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1:22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1:22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1:22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1:22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1:22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1:22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1:22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1:22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1:22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1:22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1:22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1:22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1:22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1:22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1:22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1:22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1:22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1:22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1:22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1:22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1:22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1:22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1:22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1:22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1:22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1:22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1:22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1:22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1:22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1:22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1:22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1:22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1:22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1:22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1:22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1:22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1:22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1:22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1:22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1:22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1:22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1:22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1:22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1:22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1:22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1:22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1:22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1:22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1:22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1:22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1:22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1:22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1:22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1:22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1:22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1:22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1:22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1:22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1:22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1:22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1:22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1:22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1:22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1:22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1:22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1:22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1:22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1:22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1:22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1:22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1:22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1:22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1:22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1:22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1:22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1:22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1:22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1:22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1:22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1:22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1:22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1:22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1:22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1:22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1:22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1:22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1:22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1:22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1:22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1:22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1:22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1:22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1:22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1:22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1:22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1:22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1:22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1:22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1:22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1:22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1:22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1:22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1:22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1:22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1:22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1:22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1:22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1:22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1:22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1:22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1:22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</sheetData>
  <mergeCells count="14">
    <mergeCell ref="J28:O28"/>
    <mergeCell ref="B25:C25"/>
    <mergeCell ref="B8:C8"/>
    <mergeCell ref="J14:L15"/>
    <mergeCell ref="O5:O8"/>
    <mergeCell ref="J5:K8"/>
    <mergeCell ref="B5:H6"/>
    <mergeCell ref="B2:P3"/>
    <mergeCell ref="F16:G16"/>
    <mergeCell ref="F19:G19"/>
    <mergeCell ref="J24:O24"/>
    <mergeCell ref="J17:L17"/>
    <mergeCell ref="B13:C14"/>
    <mergeCell ref="B19:C19"/>
  </mergeCells>
  <phoneticPr fontId="5" type="noConversion"/>
  <pageMargins left="0.39370078740157483" right="0" top="0.39370078740157483" bottom="0.551181102362204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99"/>
  </sheetPr>
  <dimension ref="A1:AO679"/>
  <sheetViews>
    <sheetView showGridLines="0" zoomScale="115" zoomScaleNormal="115" workbookViewId="0"/>
  </sheetViews>
  <sheetFormatPr baseColWidth="10" defaultRowHeight="15" x14ac:dyDescent="0.25"/>
  <cols>
    <col min="1" max="1" width="1" customWidth="1"/>
    <col min="2" max="2" width="5" customWidth="1"/>
    <col min="3" max="4" width="4.85546875" customWidth="1"/>
    <col min="5" max="5" width="8.140625" customWidth="1"/>
    <col min="6" max="7" width="4.85546875" customWidth="1"/>
    <col min="8" max="8" width="8.140625" bestFit="1" customWidth="1"/>
    <col min="9" max="10" width="4.85546875" customWidth="1"/>
    <col min="11" max="11" width="8.140625" bestFit="1" customWidth="1"/>
    <col min="12" max="13" width="4.85546875" customWidth="1"/>
    <col min="14" max="14" width="8.140625" bestFit="1" customWidth="1"/>
    <col min="15" max="16" width="4.85546875" customWidth="1"/>
    <col min="17" max="17" width="8.140625" bestFit="1" customWidth="1"/>
    <col min="18" max="19" width="4.85546875" customWidth="1"/>
    <col min="20" max="20" width="8.140625" bestFit="1" customWidth="1"/>
    <col min="21" max="21" width="7.7109375" bestFit="1" customWidth="1"/>
    <col min="22" max="22" width="3.5703125" customWidth="1"/>
    <col min="23" max="23" width="8.5703125" customWidth="1"/>
    <col min="24" max="24" width="5.85546875" customWidth="1"/>
    <col min="25" max="25" width="3.5703125" customWidth="1"/>
    <col min="26" max="27" width="5.85546875" customWidth="1"/>
    <col min="28" max="28" width="3.5703125" customWidth="1"/>
    <col min="29" max="29" width="6.42578125" customWidth="1"/>
    <col min="30" max="30" width="5.85546875" customWidth="1"/>
    <col min="31" max="31" width="3.5703125" customWidth="1"/>
    <col min="32" max="33" width="5.85546875" customWidth="1"/>
    <col min="34" max="34" width="3.5703125" customWidth="1"/>
    <col min="35" max="35" width="6.42578125" customWidth="1"/>
    <col min="36" max="36" width="3.5703125" customWidth="1"/>
    <col min="37" max="37" width="6.5703125" customWidth="1"/>
    <col min="38" max="38" width="5.85546875" customWidth="1"/>
    <col min="39" max="40" width="3.5703125" customWidth="1"/>
    <col min="41" max="41" width="6.5703125" customWidth="1"/>
    <col min="42" max="46" width="6.140625" customWidth="1"/>
  </cols>
  <sheetData>
    <row r="1" spans="1:41" x14ac:dyDescent="0.25">
      <c r="A1" s="8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1"/>
      <c r="C2" s="410" t="s">
        <v>115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322"/>
      <c r="O2" s="322"/>
      <c r="P2" s="322"/>
      <c r="Q2" s="322"/>
      <c r="R2" s="322"/>
      <c r="S2" s="322"/>
      <c r="T2" s="323"/>
      <c r="U2" s="1"/>
    </row>
    <row r="3" spans="1:41" ht="7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41" ht="15" customHeight="1" thickBot="1" x14ac:dyDescent="0.3">
      <c r="A4" s="1"/>
      <c r="B4" s="1"/>
      <c r="C4" s="10" t="s">
        <v>122</v>
      </c>
      <c r="D4" s="11"/>
      <c r="E4" s="13">
        <f>Parametros!$H$15</f>
        <v>1</v>
      </c>
      <c r="F4" s="11" t="s">
        <v>123</v>
      </c>
      <c r="G4" s="11"/>
      <c r="H4" s="13">
        <v>1</v>
      </c>
      <c r="I4" s="10" t="s">
        <v>124</v>
      </c>
      <c r="J4" s="11"/>
      <c r="K4" s="13">
        <f>Parametros!$H$15</f>
        <v>1</v>
      </c>
      <c r="L4" s="10" t="s">
        <v>125</v>
      </c>
      <c r="M4" s="11"/>
      <c r="N4" s="13">
        <f>Parametros!$H$15</f>
        <v>1</v>
      </c>
      <c r="O4" s="10" t="s">
        <v>126</v>
      </c>
      <c r="P4" s="11"/>
      <c r="Q4" s="13">
        <f>Parametros!$H$15</f>
        <v>1</v>
      </c>
      <c r="R4" s="10" t="s">
        <v>127</v>
      </c>
      <c r="S4" s="11"/>
      <c r="T4" s="13">
        <f>Parametros!$H$15</f>
        <v>1</v>
      </c>
      <c r="U4" s="1"/>
    </row>
    <row r="5" spans="1:41" ht="15.75" thickBot="1" x14ac:dyDescent="0.3">
      <c r="A5" s="1"/>
      <c r="C5" s="4" t="s">
        <v>19</v>
      </c>
      <c r="D5" s="5" t="s">
        <v>16</v>
      </c>
      <c r="E5" s="12" t="s">
        <v>18</v>
      </c>
      <c r="F5" s="171" t="s">
        <v>19</v>
      </c>
      <c r="G5" s="5" t="s">
        <v>16</v>
      </c>
      <c r="H5" s="12" t="s">
        <v>18</v>
      </c>
      <c r="I5" s="4" t="s">
        <v>19</v>
      </c>
      <c r="J5" s="5" t="s">
        <v>16</v>
      </c>
      <c r="K5" s="12" t="s">
        <v>18</v>
      </c>
      <c r="L5" s="4" t="s">
        <v>19</v>
      </c>
      <c r="M5" s="5" t="s">
        <v>16</v>
      </c>
      <c r="N5" s="12" t="s">
        <v>18</v>
      </c>
      <c r="O5" s="4" t="s">
        <v>19</v>
      </c>
      <c r="P5" s="5" t="s">
        <v>16</v>
      </c>
      <c r="Q5" s="177" t="s">
        <v>18</v>
      </c>
      <c r="R5" s="4" t="s">
        <v>19</v>
      </c>
      <c r="S5" s="5" t="s">
        <v>16</v>
      </c>
      <c r="T5" s="12" t="s">
        <v>18</v>
      </c>
      <c r="U5" s="1"/>
      <c r="V5" s="85"/>
      <c r="W5" s="182" t="s">
        <v>59</v>
      </c>
    </row>
    <row r="6" spans="1:41" s="417" customFormat="1" ht="4.5" customHeight="1" thickBot="1" x14ac:dyDescent="0.25"/>
    <row r="7" spans="1:41" x14ac:dyDescent="0.25">
      <c r="A7" s="1"/>
      <c r="B7" s="1"/>
      <c r="C7" s="172">
        <v>1</v>
      </c>
      <c r="D7" s="179">
        <f>Parametros!$F$20</f>
        <v>0</v>
      </c>
      <c r="E7" s="174">
        <f>((Parametros!$P$9*60)*D7)*E$4</f>
        <v>0</v>
      </c>
      <c r="F7" s="172">
        <v>1</v>
      </c>
      <c r="G7" s="179">
        <f>Parametros!$F$20</f>
        <v>0</v>
      </c>
      <c r="H7" s="174">
        <f>((Parametros!$P$9*60)*G7)*H$4</f>
        <v>0</v>
      </c>
      <c r="I7" s="172">
        <v>1</v>
      </c>
      <c r="J7" s="179">
        <f>Parametros!$F$20</f>
        <v>0</v>
      </c>
      <c r="K7" s="174">
        <f>((Parametros!$P$9*60)*J7)*K$4</f>
        <v>0</v>
      </c>
      <c r="L7" s="172">
        <v>1</v>
      </c>
      <c r="M7" s="179">
        <f>Parametros!$F$20</f>
        <v>0</v>
      </c>
      <c r="N7" s="174">
        <f>((Parametros!$P$9*60)*M7)*N$4</f>
        <v>0</v>
      </c>
      <c r="O7" s="172">
        <v>1</v>
      </c>
      <c r="P7" s="179">
        <f>Parametros!$F$20</f>
        <v>0</v>
      </c>
      <c r="Q7" s="174">
        <f>((Parametros!$P$9*60)*P7)*Q$4</f>
        <v>0</v>
      </c>
      <c r="R7" s="172">
        <v>1</v>
      </c>
      <c r="S7" s="179">
        <f>Parametros!$F$20</f>
        <v>0</v>
      </c>
      <c r="T7" s="174">
        <f>((Parametros!$P$9*60)*S7)*T$4</f>
        <v>0</v>
      </c>
      <c r="U7" s="1"/>
      <c r="V7" s="166"/>
      <c r="W7" s="182" t="s">
        <v>56</v>
      </c>
    </row>
    <row r="8" spans="1:41" x14ac:dyDescent="0.25">
      <c r="A8" s="1"/>
      <c r="B8" s="1"/>
      <c r="C8" s="167"/>
      <c r="D8" s="173"/>
      <c r="E8" s="175"/>
      <c r="F8" s="167"/>
      <c r="G8" s="173"/>
      <c r="H8" s="175"/>
      <c r="I8" s="169"/>
      <c r="J8" s="173"/>
      <c r="K8" s="175"/>
      <c r="L8" s="167"/>
      <c r="M8" s="173"/>
      <c r="N8" s="175"/>
      <c r="O8" s="167"/>
      <c r="P8" s="173"/>
      <c r="Q8" s="175"/>
      <c r="R8" s="169"/>
      <c r="S8" s="173"/>
      <c r="T8" s="175"/>
      <c r="U8" s="1"/>
      <c r="V8" s="86"/>
      <c r="W8" s="182" t="s">
        <v>57</v>
      </c>
    </row>
    <row r="9" spans="1:41" x14ac:dyDescent="0.25">
      <c r="A9" s="1"/>
      <c r="B9" s="1"/>
      <c r="C9" s="167"/>
      <c r="D9" s="170"/>
      <c r="E9" s="175"/>
      <c r="F9" s="167"/>
      <c r="G9" s="173"/>
      <c r="H9" s="175"/>
      <c r="I9" s="169"/>
      <c r="J9" s="173"/>
      <c r="K9" s="175"/>
      <c r="L9" s="167"/>
      <c r="M9" s="170"/>
      <c r="N9" s="175"/>
      <c r="O9" s="167"/>
      <c r="P9" s="173"/>
      <c r="Q9" s="175"/>
      <c r="R9" s="169"/>
      <c r="S9" s="173"/>
      <c r="T9" s="175"/>
      <c r="U9" s="1"/>
    </row>
    <row r="10" spans="1:41" x14ac:dyDescent="0.25">
      <c r="A10" s="1"/>
      <c r="B10" s="1"/>
      <c r="C10" s="167"/>
      <c r="D10" s="173"/>
      <c r="E10" s="175"/>
      <c r="F10" s="167"/>
      <c r="G10" s="173"/>
      <c r="H10" s="175"/>
      <c r="I10" s="169"/>
      <c r="J10" s="173"/>
      <c r="K10" s="175"/>
      <c r="L10" s="167"/>
      <c r="M10" s="173"/>
      <c r="N10" s="175"/>
      <c r="O10" s="167"/>
      <c r="P10" s="173"/>
      <c r="Q10" s="175"/>
      <c r="R10" s="169"/>
      <c r="S10" s="173"/>
      <c r="T10" s="175"/>
      <c r="U10" s="1"/>
    </row>
    <row r="11" spans="1:41" x14ac:dyDescent="0.25">
      <c r="A11" s="1"/>
      <c r="B11" s="1"/>
      <c r="C11" s="167"/>
      <c r="D11" s="173"/>
      <c r="E11" s="175"/>
      <c r="F11" s="167"/>
      <c r="G11" s="173"/>
      <c r="H11" s="175"/>
      <c r="I11" s="169"/>
      <c r="J11" s="173"/>
      <c r="K11" s="175"/>
      <c r="L11" s="167"/>
      <c r="M11" s="173"/>
      <c r="N11" s="175"/>
      <c r="O11" s="167"/>
      <c r="P11" s="173"/>
      <c r="Q11" s="175"/>
      <c r="R11" s="169"/>
      <c r="S11" s="173"/>
      <c r="T11" s="175"/>
      <c r="U11" s="1"/>
    </row>
    <row r="12" spans="1:41" x14ac:dyDescent="0.25">
      <c r="A12" s="1"/>
      <c r="B12" s="1"/>
      <c r="C12" s="167"/>
      <c r="D12" s="173"/>
      <c r="E12" s="175"/>
      <c r="F12" s="167"/>
      <c r="G12" s="173"/>
      <c r="H12" s="175"/>
      <c r="I12" s="169"/>
      <c r="J12" s="173"/>
      <c r="K12" s="175"/>
      <c r="L12" s="167"/>
      <c r="M12" s="173"/>
      <c r="N12" s="175"/>
      <c r="O12" s="167"/>
      <c r="P12" s="173"/>
      <c r="Q12" s="175"/>
      <c r="R12" s="169"/>
      <c r="S12" s="173"/>
      <c r="T12" s="175"/>
      <c r="U12" s="1"/>
    </row>
    <row r="13" spans="1:41" x14ac:dyDescent="0.25">
      <c r="A13" s="1"/>
      <c r="B13" s="1"/>
      <c r="C13" s="167"/>
      <c r="D13" s="173"/>
      <c r="E13" s="175"/>
      <c r="F13" s="167"/>
      <c r="G13" s="173"/>
      <c r="H13" s="175"/>
      <c r="I13" s="169"/>
      <c r="J13" s="173"/>
      <c r="K13" s="175"/>
      <c r="L13" s="167"/>
      <c r="M13" s="173"/>
      <c r="N13" s="175"/>
      <c r="O13" s="167"/>
      <c r="P13" s="173"/>
      <c r="Q13" s="175"/>
      <c r="R13" s="169"/>
      <c r="S13" s="173"/>
      <c r="T13" s="175"/>
      <c r="U13" s="1"/>
    </row>
    <row r="14" spans="1:41" x14ac:dyDescent="0.25">
      <c r="A14" s="1"/>
      <c r="B14" s="1"/>
      <c r="C14" s="167"/>
      <c r="D14" s="173"/>
      <c r="E14" s="175"/>
      <c r="F14" s="167"/>
      <c r="G14" s="173"/>
      <c r="H14" s="175"/>
      <c r="I14" s="169"/>
      <c r="J14" s="173"/>
      <c r="K14" s="175"/>
      <c r="L14" s="167"/>
      <c r="M14" s="173"/>
      <c r="N14" s="175"/>
      <c r="O14" s="167"/>
      <c r="P14" s="173"/>
      <c r="Q14" s="175"/>
      <c r="R14" s="169"/>
      <c r="S14" s="173"/>
      <c r="T14" s="175"/>
      <c r="U14" s="1"/>
    </row>
    <row r="15" spans="1:41" x14ac:dyDescent="0.25">
      <c r="A15" s="1"/>
      <c r="B15" s="1"/>
      <c r="C15" s="167"/>
      <c r="D15" s="173"/>
      <c r="E15" s="175"/>
      <c r="F15" s="167"/>
      <c r="G15" s="173"/>
      <c r="H15" s="175"/>
      <c r="I15" s="169"/>
      <c r="J15" s="173"/>
      <c r="K15" s="176"/>
      <c r="L15" s="167"/>
      <c r="M15" s="173"/>
      <c r="N15" s="175"/>
      <c r="O15" s="167"/>
      <c r="P15" s="173"/>
      <c r="Q15" s="175"/>
      <c r="R15" s="169"/>
      <c r="S15" s="173"/>
      <c r="T15" s="175"/>
      <c r="U15" s="1"/>
    </row>
    <row r="16" spans="1:41" x14ac:dyDescent="0.25">
      <c r="A16" s="1"/>
      <c r="B16" s="1"/>
      <c r="C16" s="167"/>
      <c r="D16" s="170"/>
      <c r="E16" s="175"/>
      <c r="F16" s="167"/>
      <c r="G16" s="173"/>
      <c r="H16" s="175"/>
      <c r="I16" s="169"/>
      <c r="J16" s="173"/>
      <c r="K16" s="176"/>
      <c r="L16" s="167"/>
      <c r="M16" s="170"/>
      <c r="N16" s="175"/>
      <c r="O16" s="167"/>
      <c r="P16" s="173"/>
      <c r="Q16" s="175"/>
      <c r="R16" s="169"/>
      <c r="S16" s="173"/>
      <c r="T16" s="175"/>
      <c r="U16" s="1"/>
    </row>
    <row r="17" spans="1:21" x14ac:dyDescent="0.25">
      <c r="A17" s="1"/>
      <c r="B17" s="1"/>
      <c r="C17" s="167"/>
      <c r="D17" s="173"/>
      <c r="E17" s="175"/>
      <c r="F17" s="167"/>
      <c r="G17" s="173"/>
      <c r="H17" s="175"/>
      <c r="I17" s="169"/>
      <c r="J17" s="173"/>
      <c r="K17" s="176"/>
      <c r="L17" s="167"/>
      <c r="M17" s="173"/>
      <c r="N17" s="175"/>
      <c r="O17" s="167"/>
      <c r="P17" s="173"/>
      <c r="Q17" s="175"/>
      <c r="R17" s="169"/>
      <c r="S17" s="173"/>
      <c r="T17" s="175"/>
      <c r="U17" s="1"/>
    </row>
    <row r="18" spans="1:21" x14ac:dyDescent="0.25">
      <c r="A18" s="1"/>
      <c r="B18" s="1"/>
      <c r="C18" s="167"/>
      <c r="D18" s="173"/>
      <c r="E18" s="175"/>
      <c r="F18" s="167"/>
      <c r="G18" s="173"/>
      <c r="H18" s="175"/>
      <c r="I18" s="169"/>
      <c r="J18" s="173"/>
      <c r="K18" s="176"/>
      <c r="L18" s="167"/>
      <c r="M18" s="173"/>
      <c r="N18" s="175"/>
      <c r="O18" s="167"/>
      <c r="P18" s="173"/>
      <c r="Q18" s="175"/>
      <c r="R18" s="169"/>
      <c r="S18" s="173"/>
      <c r="T18" s="175"/>
      <c r="U18" s="1"/>
    </row>
    <row r="19" spans="1:21" x14ac:dyDescent="0.25">
      <c r="A19" s="1"/>
      <c r="B19" s="1"/>
      <c r="C19" s="167"/>
      <c r="D19" s="173"/>
      <c r="E19" s="175"/>
      <c r="F19" s="167"/>
      <c r="G19" s="173"/>
      <c r="H19" s="175"/>
      <c r="I19" s="169"/>
      <c r="J19" s="173"/>
      <c r="K19" s="176"/>
      <c r="L19" s="167"/>
      <c r="M19" s="173"/>
      <c r="N19" s="175"/>
      <c r="O19" s="167"/>
      <c r="P19" s="173"/>
      <c r="Q19" s="175"/>
      <c r="R19" s="169"/>
      <c r="S19" s="173"/>
      <c r="T19" s="175"/>
      <c r="U19" s="1"/>
    </row>
    <row r="20" spans="1:21" x14ac:dyDescent="0.25">
      <c r="A20" s="1"/>
      <c r="B20" s="1"/>
      <c r="C20" s="167"/>
      <c r="D20" s="173"/>
      <c r="E20" s="175"/>
      <c r="F20" s="167"/>
      <c r="G20" s="173"/>
      <c r="H20" s="175"/>
      <c r="I20" s="169"/>
      <c r="J20" s="173"/>
      <c r="K20" s="176"/>
      <c r="L20" s="167"/>
      <c r="M20" s="173"/>
      <c r="N20" s="175"/>
      <c r="O20" s="167"/>
      <c r="P20" s="173"/>
      <c r="Q20" s="175"/>
      <c r="R20" s="169"/>
      <c r="S20" s="173"/>
      <c r="T20" s="175"/>
      <c r="U20" s="1"/>
    </row>
    <row r="21" spans="1:21" x14ac:dyDescent="0.25">
      <c r="A21" s="1"/>
      <c r="B21" s="1"/>
      <c r="C21" s="167"/>
      <c r="D21" s="170"/>
      <c r="E21" s="175"/>
      <c r="F21" s="167"/>
      <c r="G21" s="173"/>
      <c r="H21" s="175"/>
      <c r="I21" s="169"/>
      <c r="J21" s="173"/>
      <c r="K21" s="176"/>
      <c r="L21" s="167"/>
      <c r="M21" s="170"/>
      <c r="N21" s="175"/>
      <c r="O21" s="167"/>
      <c r="P21" s="173"/>
      <c r="Q21" s="175"/>
      <c r="R21" s="169"/>
      <c r="S21" s="173"/>
      <c r="T21" s="175"/>
      <c r="U21" s="1"/>
    </row>
    <row r="22" spans="1:21" x14ac:dyDescent="0.25">
      <c r="A22" s="1"/>
      <c r="B22" s="1"/>
      <c r="C22" s="167"/>
      <c r="D22" s="170"/>
      <c r="E22" s="175"/>
      <c r="F22" s="167"/>
      <c r="G22" s="173"/>
      <c r="H22" s="175"/>
      <c r="I22" s="169"/>
      <c r="J22" s="173"/>
      <c r="K22" s="175"/>
      <c r="L22" s="167"/>
      <c r="M22" s="170"/>
      <c r="N22" s="175"/>
      <c r="O22" s="167"/>
      <c r="P22" s="173"/>
      <c r="Q22" s="175"/>
      <c r="R22" s="169"/>
      <c r="S22" s="173"/>
      <c r="T22" s="175"/>
      <c r="U22" s="1"/>
    </row>
    <row r="23" spans="1:21" ht="15" customHeight="1" x14ac:dyDescent="0.25">
      <c r="A23" s="1"/>
      <c r="B23" s="1"/>
      <c r="C23" s="167"/>
      <c r="D23" s="170"/>
      <c r="E23" s="175"/>
      <c r="F23" s="167"/>
      <c r="G23" s="173"/>
      <c r="H23" s="175"/>
      <c r="I23" s="169"/>
      <c r="J23" s="173"/>
      <c r="K23" s="175"/>
      <c r="L23" s="167"/>
      <c r="M23" s="170"/>
      <c r="N23" s="175"/>
      <c r="O23" s="167"/>
      <c r="P23" s="173"/>
      <c r="Q23" s="175"/>
      <c r="R23" s="169"/>
      <c r="S23" s="173"/>
      <c r="T23" s="175"/>
      <c r="U23" s="1"/>
    </row>
    <row r="24" spans="1:21" x14ac:dyDescent="0.25">
      <c r="A24" s="1"/>
      <c r="B24" s="1"/>
      <c r="C24" s="167"/>
      <c r="D24" s="173"/>
      <c r="E24" s="175"/>
      <c r="F24" s="167"/>
      <c r="G24" s="173"/>
      <c r="H24" s="175"/>
      <c r="I24" s="169"/>
      <c r="J24" s="173"/>
      <c r="K24" s="175"/>
      <c r="L24" s="167"/>
      <c r="M24" s="173"/>
      <c r="N24" s="175"/>
      <c r="O24" s="167"/>
      <c r="P24" s="173"/>
      <c r="Q24" s="175"/>
      <c r="R24" s="169"/>
      <c r="S24" s="173"/>
      <c r="T24" s="175"/>
      <c r="U24" s="1"/>
    </row>
    <row r="25" spans="1:21" x14ac:dyDescent="0.25">
      <c r="A25" s="1"/>
      <c r="B25" s="1"/>
      <c r="C25" s="167"/>
      <c r="D25" s="173"/>
      <c r="E25" s="175"/>
      <c r="F25" s="167"/>
      <c r="G25" s="173"/>
      <c r="H25" s="175"/>
      <c r="I25" s="169"/>
      <c r="J25" s="173"/>
      <c r="K25" s="175"/>
      <c r="L25" s="167"/>
      <c r="M25" s="173"/>
      <c r="N25" s="175"/>
      <c r="O25" s="167"/>
      <c r="P25" s="173"/>
      <c r="Q25" s="175"/>
      <c r="R25" s="169"/>
      <c r="S25" s="173"/>
      <c r="T25" s="175"/>
      <c r="U25" s="1"/>
    </row>
    <row r="26" spans="1:21" x14ac:dyDescent="0.25">
      <c r="A26" s="1"/>
      <c r="B26" s="1"/>
      <c r="C26" s="167"/>
      <c r="D26" s="173"/>
      <c r="E26" s="175"/>
      <c r="F26" s="167"/>
      <c r="G26" s="173"/>
      <c r="H26" s="175"/>
      <c r="I26" s="169"/>
      <c r="J26" s="173"/>
      <c r="K26" s="175"/>
      <c r="L26" s="167"/>
      <c r="M26" s="173"/>
      <c r="N26" s="175"/>
      <c r="O26" s="167"/>
      <c r="P26" s="173"/>
      <c r="Q26" s="175"/>
      <c r="R26" s="169"/>
      <c r="S26" s="173"/>
      <c r="T26" s="175"/>
      <c r="U26" s="1"/>
    </row>
    <row r="27" spans="1:21" x14ac:dyDescent="0.25">
      <c r="A27" s="1"/>
      <c r="B27" s="1"/>
      <c r="C27" s="167"/>
      <c r="D27" s="173"/>
      <c r="E27" s="175"/>
      <c r="F27" s="167"/>
      <c r="G27" s="173"/>
      <c r="H27" s="175"/>
      <c r="I27" s="169"/>
      <c r="J27" s="173"/>
      <c r="K27" s="176"/>
      <c r="L27" s="167"/>
      <c r="M27" s="173"/>
      <c r="N27" s="175"/>
      <c r="O27" s="167"/>
      <c r="P27" s="173"/>
      <c r="Q27" s="175"/>
      <c r="R27" s="169"/>
      <c r="S27" s="173"/>
      <c r="T27" s="175"/>
      <c r="U27" s="1"/>
    </row>
    <row r="28" spans="1:21" x14ac:dyDescent="0.25">
      <c r="A28" s="1"/>
      <c r="B28" s="1"/>
      <c r="C28" s="167"/>
      <c r="D28" s="173"/>
      <c r="E28" s="175"/>
      <c r="F28" s="167"/>
      <c r="G28" s="173"/>
      <c r="H28" s="175"/>
      <c r="I28" s="169"/>
      <c r="J28" s="173"/>
      <c r="K28" s="176"/>
      <c r="L28" s="167"/>
      <c r="M28" s="173"/>
      <c r="N28" s="175"/>
      <c r="O28" s="167"/>
      <c r="P28" s="173"/>
      <c r="Q28" s="175"/>
      <c r="R28" s="169"/>
      <c r="S28" s="173"/>
      <c r="T28" s="175"/>
      <c r="U28" s="1"/>
    </row>
    <row r="29" spans="1:21" x14ac:dyDescent="0.25">
      <c r="A29" s="1"/>
      <c r="B29" s="1"/>
      <c r="C29" s="167"/>
      <c r="D29" s="173"/>
      <c r="E29" s="175"/>
      <c r="F29" s="167"/>
      <c r="G29" s="173"/>
      <c r="H29" s="175"/>
      <c r="I29" s="169"/>
      <c r="J29" s="173"/>
      <c r="K29" s="175"/>
      <c r="L29" s="167"/>
      <c r="M29" s="173"/>
      <c r="N29" s="175"/>
      <c r="O29" s="167"/>
      <c r="P29" s="173"/>
      <c r="Q29" s="175"/>
      <c r="R29" s="169"/>
      <c r="S29" s="173"/>
      <c r="T29" s="175"/>
      <c r="U29" s="1"/>
    </row>
    <row r="30" spans="1:21" ht="15" customHeight="1" x14ac:dyDescent="0.25">
      <c r="A30" s="1"/>
      <c r="B30" s="1"/>
      <c r="C30" s="167"/>
      <c r="D30" s="290"/>
      <c r="E30" s="175"/>
      <c r="F30" s="167"/>
      <c r="G30" s="173"/>
      <c r="H30" s="175"/>
      <c r="I30" s="169"/>
      <c r="J30" s="173"/>
      <c r="K30" s="175"/>
      <c r="L30" s="167"/>
      <c r="M30" s="290"/>
      <c r="N30" s="175"/>
      <c r="O30" s="167"/>
      <c r="P30" s="173"/>
      <c r="Q30" s="175"/>
      <c r="R30" s="169"/>
      <c r="S30" s="173"/>
      <c r="T30" s="175"/>
      <c r="U30" s="1"/>
    </row>
    <row r="31" spans="1:21" x14ac:dyDescent="0.25">
      <c r="A31" s="1"/>
      <c r="B31" s="1"/>
      <c r="C31" s="167"/>
      <c r="D31" s="173"/>
      <c r="E31" s="175"/>
      <c r="F31" s="167"/>
      <c r="G31" s="173"/>
      <c r="H31" s="175"/>
      <c r="I31" s="169"/>
      <c r="J31" s="173"/>
      <c r="K31" s="175"/>
      <c r="L31" s="167"/>
      <c r="M31" s="173"/>
      <c r="N31" s="175"/>
      <c r="O31" s="167"/>
      <c r="P31" s="173"/>
      <c r="Q31" s="175"/>
      <c r="R31" s="169"/>
      <c r="S31" s="173"/>
      <c r="T31" s="175"/>
      <c r="U31" s="1"/>
    </row>
    <row r="32" spans="1:21" x14ac:dyDescent="0.25">
      <c r="A32" s="1"/>
      <c r="B32" s="1"/>
      <c r="C32" s="167"/>
      <c r="D32" s="173"/>
      <c r="E32" s="175"/>
      <c r="F32" s="167"/>
      <c r="G32" s="173"/>
      <c r="H32" s="175"/>
      <c r="I32" s="169"/>
      <c r="J32" s="173"/>
      <c r="K32" s="175"/>
      <c r="L32" s="167"/>
      <c r="M32" s="173"/>
      <c r="N32" s="175"/>
      <c r="O32" s="167"/>
      <c r="P32" s="173"/>
      <c r="Q32" s="175"/>
      <c r="R32" s="169"/>
      <c r="S32" s="173"/>
      <c r="T32" s="175"/>
      <c r="U32" s="1"/>
    </row>
    <row r="33" spans="1:23" x14ac:dyDescent="0.25">
      <c r="A33" s="1"/>
      <c r="B33" s="1"/>
      <c r="C33" s="167"/>
      <c r="D33" s="173"/>
      <c r="E33" s="175"/>
      <c r="F33" s="167"/>
      <c r="G33" s="173"/>
      <c r="H33" s="175"/>
      <c r="I33" s="169"/>
      <c r="J33" s="173"/>
      <c r="K33" s="175"/>
      <c r="L33" s="167"/>
      <c r="M33" s="173"/>
      <c r="N33" s="175"/>
      <c r="O33" s="167"/>
      <c r="P33" s="173"/>
      <c r="Q33" s="175"/>
      <c r="R33" s="169"/>
      <c r="S33" s="173"/>
      <c r="T33" s="175"/>
      <c r="U33" s="1"/>
    </row>
    <row r="34" spans="1:23" x14ac:dyDescent="0.25">
      <c r="A34" s="1"/>
      <c r="B34" s="1"/>
      <c r="C34" s="167"/>
      <c r="D34" s="173"/>
      <c r="E34" s="175"/>
      <c r="F34" s="167"/>
      <c r="G34" s="173"/>
      <c r="H34" s="175"/>
      <c r="I34" s="169"/>
      <c r="J34" s="173"/>
      <c r="K34" s="176"/>
      <c r="L34" s="167"/>
      <c r="M34" s="173"/>
      <c r="N34" s="175"/>
      <c r="O34" s="167"/>
      <c r="P34" s="173"/>
      <c r="Q34" s="175"/>
      <c r="R34" s="169"/>
      <c r="S34" s="173"/>
      <c r="T34" s="175"/>
      <c r="U34" s="1"/>
    </row>
    <row r="35" spans="1:23" x14ac:dyDescent="0.25">
      <c r="A35" s="1"/>
      <c r="B35" s="1"/>
      <c r="C35" s="167"/>
      <c r="D35" s="173"/>
      <c r="E35" s="175"/>
      <c r="F35" s="167"/>
      <c r="G35" s="173"/>
      <c r="H35" s="175"/>
      <c r="I35" s="169"/>
      <c r="J35" s="173"/>
      <c r="K35" s="176"/>
      <c r="L35" s="167"/>
      <c r="M35" s="173"/>
      <c r="N35" s="175"/>
      <c r="O35" s="167"/>
      <c r="P35" s="173"/>
      <c r="Q35" s="175"/>
      <c r="R35" s="169"/>
      <c r="S35" s="173"/>
      <c r="T35" s="175"/>
      <c r="U35" s="1"/>
    </row>
    <row r="36" spans="1:23" x14ac:dyDescent="0.25">
      <c r="A36" s="1"/>
      <c r="B36" s="1"/>
      <c r="C36" s="167"/>
      <c r="D36" s="173"/>
      <c r="E36" s="175"/>
      <c r="F36" s="167"/>
      <c r="G36" s="173"/>
      <c r="H36" s="175"/>
      <c r="I36" s="169"/>
      <c r="J36" s="173"/>
      <c r="K36" s="175"/>
      <c r="L36" s="167"/>
      <c r="M36" s="173"/>
      <c r="N36" s="175"/>
      <c r="O36" s="167"/>
      <c r="P36" s="173"/>
      <c r="Q36" s="175"/>
      <c r="R36" s="169"/>
      <c r="S36" s="173"/>
      <c r="T36" s="175"/>
      <c r="U36" s="1"/>
    </row>
    <row r="37" spans="1:23" ht="15.75" thickBot="1" x14ac:dyDescent="0.3">
      <c r="A37" s="1"/>
      <c r="B37" s="1"/>
      <c r="C37" s="168"/>
      <c r="D37" s="289"/>
      <c r="E37" s="178"/>
      <c r="F37" s="168"/>
      <c r="G37" s="180"/>
      <c r="H37" s="178"/>
      <c r="I37" s="288"/>
      <c r="J37" s="289"/>
      <c r="K37" s="291"/>
      <c r="L37" s="168"/>
      <c r="M37" s="289"/>
      <c r="N37" s="178"/>
      <c r="O37" s="168"/>
      <c r="P37" s="180"/>
      <c r="Q37" s="178"/>
      <c r="R37" s="288"/>
      <c r="S37" s="289"/>
      <c r="T37" s="298"/>
      <c r="U37" s="1"/>
    </row>
    <row r="38" spans="1:23" x14ac:dyDescent="0.25">
      <c r="A38" s="1"/>
      <c r="B38" s="1"/>
      <c r="C38" s="395" t="s">
        <v>17</v>
      </c>
      <c r="D38" s="396"/>
      <c r="E38" s="397"/>
      <c r="F38" s="395" t="s">
        <v>17</v>
      </c>
      <c r="G38" s="396"/>
      <c r="H38" s="397"/>
      <c r="I38" s="395" t="s">
        <v>17</v>
      </c>
      <c r="J38" s="396"/>
      <c r="K38" s="397"/>
      <c r="L38" s="395" t="s">
        <v>17</v>
      </c>
      <c r="M38" s="396"/>
      <c r="N38" s="397"/>
      <c r="O38" s="395" t="s">
        <v>17</v>
      </c>
      <c r="P38" s="396"/>
      <c r="Q38" s="397"/>
      <c r="R38" s="395" t="s">
        <v>17</v>
      </c>
      <c r="S38" s="396"/>
      <c r="T38" s="397"/>
      <c r="U38" s="1"/>
    </row>
    <row r="39" spans="1:23" x14ac:dyDescent="0.25">
      <c r="A39" s="1"/>
      <c r="B39" s="1"/>
      <c r="C39" s="398">
        <f>SUM(E7:E37)</f>
        <v>0</v>
      </c>
      <c r="D39" s="399"/>
      <c r="E39" s="400"/>
      <c r="F39" s="398">
        <f>SUM(H7:H37)</f>
        <v>0</v>
      </c>
      <c r="G39" s="399"/>
      <c r="H39" s="400"/>
      <c r="I39" s="398">
        <f>SUM(K7:K37)</f>
        <v>0</v>
      </c>
      <c r="J39" s="399"/>
      <c r="K39" s="400"/>
      <c r="L39" s="398">
        <f>SUM(N7:N37)</f>
        <v>0</v>
      </c>
      <c r="M39" s="399"/>
      <c r="N39" s="400"/>
      <c r="O39" s="398">
        <f>SUM(Q7:Q37)</f>
        <v>0</v>
      </c>
      <c r="P39" s="399"/>
      <c r="Q39" s="400"/>
      <c r="R39" s="398">
        <f>SUM(T7:T37)</f>
        <v>0</v>
      </c>
      <c r="S39" s="399"/>
      <c r="T39" s="400"/>
      <c r="U39" s="1"/>
    </row>
    <row r="40" spans="1:23" ht="15.75" thickBot="1" x14ac:dyDescent="0.3">
      <c r="A40" s="1"/>
      <c r="B40" s="1"/>
      <c r="O40" s="3"/>
      <c r="P40" s="3"/>
      <c r="Q40" s="3"/>
      <c r="R40" s="50"/>
      <c r="S40" s="3"/>
      <c r="T40" s="3"/>
      <c r="U40" s="1"/>
    </row>
    <row r="41" spans="1:23" ht="15.75" thickBot="1" x14ac:dyDescent="0.3">
      <c r="A41" s="1"/>
      <c r="B41" s="1"/>
      <c r="C41" s="412" t="s">
        <v>20</v>
      </c>
      <c r="D41" s="413"/>
      <c r="E41" s="413"/>
      <c r="F41" s="413"/>
      <c r="G41" s="413"/>
      <c r="H41" s="414"/>
      <c r="O41" s="3"/>
      <c r="P41" s="3"/>
      <c r="Q41" s="3"/>
      <c r="R41" s="3"/>
      <c r="S41" s="3"/>
      <c r="T41" s="3"/>
      <c r="U41" s="1"/>
    </row>
    <row r="42" spans="1:23" ht="15.75" thickBot="1" x14ac:dyDescent="0.3">
      <c r="A42" s="1"/>
      <c r="B42" s="1"/>
      <c r="C42" s="401" t="s">
        <v>23</v>
      </c>
      <c r="D42" s="416"/>
      <c r="E42" s="402"/>
      <c r="F42" s="401" t="s">
        <v>22</v>
      </c>
      <c r="G42" s="416"/>
      <c r="H42" s="402"/>
      <c r="I42" s="401" t="s">
        <v>46</v>
      </c>
      <c r="J42" s="402"/>
      <c r="K42" s="401" t="s">
        <v>47</v>
      </c>
      <c r="L42" s="402"/>
      <c r="M42" s="401" t="s">
        <v>48</v>
      </c>
      <c r="N42" s="402"/>
      <c r="O42" s="401" t="s">
        <v>49</v>
      </c>
      <c r="P42" s="402"/>
      <c r="Q42" s="401" t="s">
        <v>50</v>
      </c>
      <c r="R42" s="402"/>
      <c r="S42" s="401" t="s">
        <v>103</v>
      </c>
      <c r="T42" s="402"/>
      <c r="U42" s="403" t="s">
        <v>10</v>
      </c>
      <c r="V42" s="404"/>
    </row>
    <row r="43" spans="1:23" x14ac:dyDescent="0.25">
      <c r="A43" s="1"/>
      <c r="B43" s="1"/>
      <c r="C43" s="418" t="str">
        <f>C4</f>
        <v>Julio</v>
      </c>
      <c r="D43" s="419"/>
      <c r="E43" s="420"/>
      <c r="F43" s="415">
        <f>C39</f>
        <v>0</v>
      </c>
      <c r="G43" s="415"/>
      <c r="H43" s="41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>
        <f t="shared" ref="U43:U45" si="0">SUM(I43:T43)</f>
        <v>0</v>
      </c>
      <c r="V43" s="421"/>
      <c r="W43" s="165"/>
    </row>
    <row r="44" spans="1:23" x14ac:dyDescent="0.25">
      <c r="A44" s="1"/>
      <c r="B44" s="1"/>
      <c r="C44" s="425" t="str">
        <f>F4</f>
        <v>Agosto</v>
      </c>
      <c r="D44" s="426"/>
      <c r="E44" s="427"/>
      <c r="F44" s="408">
        <f>F39</f>
        <v>0</v>
      </c>
      <c r="G44" s="408"/>
      <c r="H44" s="408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>
        <f t="shared" si="0"/>
        <v>0</v>
      </c>
      <c r="V44" s="394"/>
      <c r="W44" s="165"/>
    </row>
    <row r="45" spans="1:23" x14ac:dyDescent="0.25">
      <c r="A45" s="1"/>
      <c r="B45" s="1"/>
      <c r="C45" s="425" t="str">
        <f>I4</f>
        <v>Septiembre</v>
      </c>
      <c r="D45" s="426"/>
      <c r="E45" s="427"/>
      <c r="F45" s="408">
        <f>I39</f>
        <v>0</v>
      </c>
      <c r="G45" s="408"/>
      <c r="H45" s="408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91">
        <f t="shared" si="0"/>
        <v>0</v>
      </c>
      <c r="V45" s="392"/>
      <c r="W45" s="165"/>
    </row>
    <row r="46" spans="1:23" x14ac:dyDescent="0.25">
      <c r="A46" s="1"/>
      <c r="B46" s="1"/>
      <c r="C46" s="425" t="str">
        <f>L4</f>
        <v>Octubre</v>
      </c>
      <c r="D46" s="426"/>
      <c r="E46" s="427"/>
      <c r="F46" s="408">
        <f>L39</f>
        <v>0</v>
      </c>
      <c r="G46" s="408"/>
      <c r="H46" s="408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91">
        <f t="shared" ref="U46:U48" si="1">SUM(I46:T46)</f>
        <v>0</v>
      </c>
      <c r="V46" s="392"/>
      <c r="W46" s="165"/>
    </row>
    <row r="47" spans="1:23" x14ac:dyDescent="0.25">
      <c r="A47" s="1"/>
      <c r="B47" s="1"/>
      <c r="C47" s="425" t="str">
        <f>O4</f>
        <v>Noviembre</v>
      </c>
      <c r="D47" s="426"/>
      <c r="E47" s="427"/>
      <c r="F47" s="408">
        <f>O39</f>
        <v>0</v>
      </c>
      <c r="G47" s="408"/>
      <c r="H47" s="408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91">
        <f t="shared" si="1"/>
        <v>0</v>
      </c>
      <c r="V47" s="392"/>
      <c r="W47" s="165"/>
    </row>
    <row r="48" spans="1:23" ht="15.75" thickBot="1" x14ac:dyDescent="0.3">
      <c r="A48" s="1"/>
      <c r="B48" s="1"/>
      <c r="C48" s="422" t="str">
        <f>R4</f>
        <v>Diciembre</v>
      </c>
      <c r="D48" s="423"/>
      <c r="E48" s="424"/>
      <c r="F48" s="409">
        <f>R39</f>
        <v>0</v>
      </c>
      <c r="G48" s="409"/>
      <c r="H48" s="409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89">
        <f t="shared" si="1"/>
        <v>0</v>
      </c>
      <c r="V48" s="390"/>
      <c r="W48" s="165"/>
    </row>
    <row r="49" spans="1:41" ht="6" customHeight="1" thickBot="1" x14ac:dyDescent="0.3">
      <c r="A49" s="1"/>
      <c r="B49" s="1"/>
      <c r="F49" s="9"/>
      <c r="G49" s="9"/>
      <c r="H49" s="9"/>
      <c r="I49" s="15"/>
      <c r="J49" s="9"/>
      <c r="R49" s="1"/>
      <c r="T49" s="1"/>
      <c r="U49" s="1"/>
      <c r="V49" s="384"/>
      <c r="W49" s="384"/>
    </row>
    <row r="50" spans="1:41" ht="16.5" thickBot="1" x14ac:dyDescent="0.3">
      <c r="A50" s="1"/>
      <c r="B50" s="1"/>
      <c r="C50" s="6" t="s">
        <v>21</v>
      </c>
      <c r="D50" s="7"/>
      <c r="E50" s="8"/>
      <c r="F50" s="405">
        <f>SUM(F43:H48)</f>
        <v>0</v>
      </c>
      <c r="G50" s="406"/>
      <c r="H50" s="407"/>
      <c r="I50" s="387">
        <f>SUM(I43:J48)</f>
        <v>0</v>
      </c>
      <c r="J50" s="388"/>
      <c r="K50" s="387">
        <f>SUM(K43:L48)</f>
        <v>0</v>
      </c>
      <c r="L50" s="388"/>
      <c r="M50" s="387">
        <f>SUM(M43:N48)</f>
        <v>0</v>
      </c>
      <c r="N50" s="388"/>
      <c r="O50" s="387">
        <f>SUM(O43:P48)</f>
        <v>0</v>
      </c>
      <c r="P50" s="388"/>
      <c r="Q50" s="387">
        <f>SUM(Q43:R48)</f>
        <v>0</v>
      </c>
      <c r="R50" s="388"/>
      <c r="S50" s="387">
        <f>SUM(S43:T48)</f>
        <v>0</v>
      </c>
      <c r="T50" s="388"/>
      <c r="U50" s="387">
        <f>SUM(U43:V48)</f>
        <v>0</v>
      </c>
      <c r="V50" s="388"/>
      <c r="X50" s="384"/>
      <c r="Y50" s="384"/>
      <c r="Z50" s="384"/>
      <c r="AA50" s="384"/>
    </row>
    <row r="51" spans="1:41" x14ac:dyDescent="0.25">
      <c r="A51" s="1"/>
      <c r="B51" s="1"/>
      <c r="F51" s="181"/>
      <c r="R51" s="1"/>
      <c r="S51" s="1"/>
      <c r="T51" s="1"/>
      <c r="U51" s="1"/>
    </row>
    <row r="52" spans="1:4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</sheetData>
  <mergeCells count="88">
    <mergeCell ref="K50:L50"/>
    <mergeCell ref="M50:N50"/>
    <mergeCell ref="K42:L42"/>
    <mergeCell ref="M42:N42"/>
    <mergeCell ref="R39:T39"/>
    <mergeCell ref="O42:P42"/>
    <mergeCell ref="K47:L47"/>
    <mergeCell ref="M48:N48"/>
    <mergeCell ref="Q47:R47"/>
    <mergeCell ref="Q48:R48"/>
    <mergeCell ref="S47:T47"/>
    <mergeCell ref="K48:L48"/>
    <mergeCell ref="M47:N47"/>
    <mergeCell ref="I39:K39"/>
    <mergeCell ref="I50:J50"/>
    <mergeCell ref="I42:J42"/>
    <mergeCell ref="C48:E48"/>
    <mergeCell ref="C47:E47"/>
    <mergeCell ref="C46:E46"/>
    <mergeCell ref="C44:E44"/>
    <mergeCell ref="C45:E45"/>
    <mergeCell ref="C2:M2"/>
    <mergeCell ref="F38:H38"/>
    <mergeCell ref="C41:H41"/>
    <mergeCell ref="F39:H39"/>
    <mergeCell ref="F43:H43"/>
    <mergeCell ref="K43:L43"/>
    <mergeCell ref="F42:H42"/>
    <mergeCell ref="C39:E39"/>
    <mergeCell ref="C38:E38"/>
    <mergeCell ref="C42:E42"/>
    <mergeCell ref="L38:N38"/>
    <mergeCell ref="L39:N39"/>
    <mergeCell ref="A6:XFD6"/>
    <mergeCell ref="C43:E43"/>
    <mergeCell ref="U43:V43"/>
    <mergeCell ref="I38:K38"/>
    <mergeCell ref="F50:H50"/>
    <mergeCell ref="F44:H44"/>
    <mergeCell ref="F45:H45"/>
    <mergeCell ref="F46:H46"/>
    <mergeCell ref="F47:H47"/>
    <mergeCell ref="F48:H48"/>
    <mergeCell ref="I43:J43"/>
    <mergeCell ref="I44:J44"/>
    <mergeCell ref="I47:J47"/>
    <mergeCell ref="I48:J48"/>
    <mergeCell ref="I45:J45"/>
    <mergeCell ref="I46:J46"/>
    <mergeCell ref="K44:L44"/>
    <mergeCell ref="K45:L45"/>
    <mergeCell ref="K46:L46"/>
    <mergeCell ref="Q42:R42"/>
    <mergeCell ref="M43:N43"/>
    <mergeCell ref="M44:N44"/>
    <mergeCell ref="M45:N45"/>
    <mergeCell ref="M46:N46"/>
    <mergeCell ref="O43:P43"/>
    <mergeCell ref="O44:P44"/>
    <mergeCell ref="O46:P46"/>
    <mergeCell ref="O50:P50"/>
    <mergeCell ref="Q50:R50"/>
    <mergeCell ref="U44:V44"/>
    <mergeCell ref="O38:Q38"/>
    <mergeCell ref="O39:Q39"/>
    <mergeCell ref="R38:T38"/>
    <mergeCell ref="S46:T46"/>
    <mergeCell ref="S42:T42"/>
    <mergeCell ref="S43:T43"/>
    <mergeCell ref="U42:V42"/>
    <mergeCell ref="U50:V50"/>
    <mergeCell ref="O45:P45"/>
    <mergeCell ref="O48:P48"/>
    <mergeCell ref="O47:P47"/>
    <mergeCell ref="X50:AA50"/>
    <mergeCell ref="Q43:R43"/>
    <mergeCell ref="Q44:R44"/>
    <mergeCell ref="Q45:R45"/>
    <mergeCell ref="Q46:R46"/>
    <mergeCell ref="V49:W49"/>
    <mergeCell ref="S50:T50"/>
    <mergeCell ref="S44:T44"/>
    <mergeCell ref="S45:T45"/>
    <mergeCell ref="U48:V48"/>
    <mergeCell ref="U45:V45"/>
    <mergeCell ref="U46:V46"/>
    <mergeCell ref="U47:V47"/>
    <mergeCell ref="S48:T48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699"/>
  </sheetPr>
  <dimension ref="A1:AM679"/>
  <sheetViews>
    <sheetView showGridLines="0" zoomScale="115" zoomScaleNormal="115" workbookViewId="0"/>
  </sheetViews>
  <sheetFormatPr baseColWidth="10" defaultRowHeight="15" x14ac:dyDescent="0.25"/>
  <cols>
    <col min="1" max="1" width="1" customWidth="1"/>
    <col min="2" max="2" width="4.28515625" customWidth="1"/>
    <col min="3" max="3" width="4.85546875" customWidth="1"/>
    <col min="4" max="4" width="3.5703125" bestFit="1" customWidth="1"/>
    <col min="5" max="5" width="8.28515625" customWidth="1"/>
    <col min="6" max="6" width="5.85546875" customWidth="1"/>
    <col min="7" max="7" width="3.5703125" customWidth="1"/>
    <col min="8" max="8" width="8.28515625" customWidth="1"/>
    <col min="9" max="9" width="5.85546875" customWidth="1"/>
    <col min="10" max="10" width="3.5703125" customWidth="1"/>
    <col min="11" max="11" width="8.28515625" customWidth="1"/>
    <col min="12" max="12" width="5.85546875" customWidth="1"/>
    <col min="13" max="13" width="3.5703125" customWidth="1"/>
    <col min="14" max="14" width="8.28515625" customWidth="1"/>
    <col min="15" max="15" width="5.85546875" customWidth="1"/>
    <col min="16" max="16" width="3.5703125" customWidth="1"/>
    <col min="17" max="17" width="8.28515625" customWidth="1"/>
    <col min="18" max="18" width="5.85546875" customWidth="1"/>
    <col min="19" max="19" width="3.5703125" customWidth="1"/>
    <col min="20" max="20" width="8.28515625" customWidth="1"/>
    <col min="21" max="21" width="8.5703125" customWidth="1"/>
    <col min="22" max="22" width="3.5703125" customWidth="1"/>
    <col min="23" max="23" width="10.5703125" customWidth="1"/>
    <col min="24" max="24" width="5.85546875" customWidth="1"/>
    <col min="25" max="25" width="10" customWidth="1"/>
    <col min="26" max="26" width="14.5703125" customWidth="1"/>
    <col min="27" max="27" width="6.42578125" customWidth="1"/>
    <col min="28" max="28" width="5.85546875" customWidth="1"/>
    <col min="29" max="29" width="3.5703125" customWidth="1"/>
    <col min="30" max="31" width="5.85546875" customWidth="1"/>
    <col min="32" max="32" width="3.5703125" customWidth="1"/>
    <col min="33" max="33" width="6.42578125" customWidth="1"/>
    <col min="34" max="34" width="3.5703125" customWidth="1"/>
    <col min="35" max="35" width="6.5703125" customWidth="1"/>
    <col min="36" max="36" width="5.85546875" customWidth="1"/>
    <col min="37" max="38" width="3.5703125" customWidth="1"/>
    <col min="39" max="39" width="6.5703125" customWidth="1"/>
    <col min="40" max="44" width="6.140625" customWidth="1"/>
  </cols>
  <sheetData>
    <row r="1" spans="1:39" x14ac:dyDescent="0.25">
      <c r="A1" s="8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1"/>
      <c r="C2" s="410" t="s">
        <v>116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322"/>
      <c r="O2" s="322"/>
      <c r="P2" s="322"/>
      <c r="Q2" s="322"/>
      <c r="R2" s="322"/>
      <c r="S2" s="322"/>
      <c r="T2" s="323"/>
      <c r="U2" s="1"/>
    </row>
    <row r="3" spans="1:39" ht="7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9" ht="15" customHeight="1" thickBot="1" x14ac:dyDescent="0.3">
      <c r="A4" s="1"/>
      <c r="B4" s="1"/>
      <c r="C4" s="10" t="str">
        <f>'Cap Teorica'!C4</f>
        <v>Julio</v>
      </c>
      <c r="D4" s="11"/>
      <c r="E4" s="77">
        <f>Parametros!$H$16</f>
        <v>1</v>
      </c>
      <c r="F4" s="10" t="str">
        <f>'Cap Teorica'!F4</f>
        <v>Agosto</v>
      </c>
      <c r="G4" s="11"/>
      <c r="H4" s="77">
        <f>Parametros!$H$16</f>
        <v>1</v>
      </c>
      <c r="I4" s="10" t="str">
        <f>'Cap Teorica'!I4</f>
        <v>Septiembre</v>
      </c>
      <c r="J4" s="11"/>
      <c r="K4" s="77">
        <f>Parametros!$H$16</f>
        <v>1</v>
      </c>
      <c r="L4" s="10" t="str">
        <f>'Cap Teorica'!L4</f>
        <v>Octubre</v>
      </c>
      <c r="M4" s="292"/>
      <c r="N4" s="77">
        <f>Parametros!$H$16</f>
        <v>1</v>
      </c>
      <c r="O4" s="10" t="str">
        <f>'Cap Teorica'!O4</f>
        <v>Noviembre</v>
      </c>
      <c r="P4" s="292"/>
      <c r="Q4" s="77">
        <f>Parametros!$H$16</f>
        <v>1</v>
      </c>
      <c r="R4" s="10" t="str">
        <f>'Cap Teorica'!R4</f>
        <v>Diciembre</v>
      </c>
      <c r="S4" s="292"/>
      <c r="T4" s="77">
        <f>Parametros!$H$16</f>
        <v>1</v>
      </c>
      <c r="U4" s="1"/>
    </row>
    <row r="5" spans="1:39" ht="15.75" thickBot="1" x14ac:dyDescent="0.3">
      <c r="A5" s="1"/>
      <c r="C5" s="4" t="s">
        <v>19</v>
      </c>
      <c r="D5" s="5" t="s">
        <v>16</v>
      </c>
      <c r="E5" s="12" t="s">
        <v>18</v>
      </c>
      <c r="F5" s="4" t="s">
        <v>19</v>
      </c>
      <c r="G5" s="5" t="s">
        <v>16</v>
      </c>
      <c r="H5" s="12" t="s">
        <v>18</v>
      </c>
      <c r="I5" s="4" t="s">
        <v>19</v>
      </c>
      <c r="J5" s="5" t="s">
        <v>16</v>
      </c>
      <c r="K5" s="12" t="s">
        <v>18</v>
      </c>
      <c r="L5" s="4" t="s">
        <v>19</v>
      </c>
      <c r="M5" s="5" t="s">
        <v>16</v>
      </c>
      <c r="N5" s="12" t="s">
        <v>18</v>
      </c>
      <c r="O5" s="4" t="s">
        <v>19</v>
      </c>
      <c r="P5" s="5" t="s">
        <v>16</v>
      </c>
      <c r="Q5" s="12" t="s">
        <v>18</v>
      </c>
      <c r="R5" s="4" t="s">
        <v>19</v>
      </c>
      <c r="S5" s="5" t="s">
        <v>16</v>
      </c>
      <c r="T5" s="12" t="s">
        <v>18</v>
      </c>
      <c r="U5" s="1"/>
      <c r="V5" s="85"/>
      <c r="W5" s="182" t="s">
        <v>59</v>
      </c>
    </row>
    <row r="6" spans="1:39" s="417" customFormat="1" ht="5.25" customHeight="1" thickBot="1" x14ac:dyDescent="0.25"/>
    <row r="7" spans="1:39" x14ac:dyDescent="0.25">
      <c r="A7" s="1"/>
      <c r="B7" s="1"/>
      <c r="C7" s="172">
        <v>1</v>
      </c>
      <c r="D7" s="179">
        <f>Parametros!$F$20</f>
        <v>0</v>
      </c>
      <c r="E7" s="174">
        <f>((Parametros!$P$9*60)*D7)*E$4</f>
        <v>0</v>
      </c>
      <c r="F7" s="172">
        <v>1</v>
      </c>
      <c r="G7" s="179">
        <f>+Parametros!$F$20</f>
        <v>0</v>
      </c>
      <c r="H7" s="174">
        <f>+((Parametros!$P$9*60)*G7)*H$4</f>
        <v>0</v>
      </c>
      <c r="I7" s="172">
        <v>1</v>
      </c>
      <c r="J7" s="179">
        <f>+Parametros!$F$20</f>
        <v>0</v>
      </c>
      <c r="K7" s="174">
        <f>+((Parametros!$P$9*60)*J7)*K$4</f>
        <v>0</v>
      </c>
      <c r="L7" s="172">
        <v>1</v>
      </c>
      <c r="M7" s="179">
        <f>Parametros!$F$20</f>
        <v>0</v>
      </c>
      <c r="N7" s="174">
        <f>((Parametros!$P$9*60)*M7)*N$4</f>
        <v>0</v>
      </c>
      <c r="O7" s="172">
        <v>1</v>
      </c>
      <c r="P7" s="179">
        <f>+Parametros!$F$20</f>
        <v>0</v>
      </c>
      <c r="Q7" s="174">
        <f>+((Parametros!$P$9*60)*P7)*Q$4</f>
        <v>0</v>
      </c>
      <c r="R7" s="172">
        <v>1</v>
      </c>
      <c r="S7" s="179">
        <f>+Parametros!$F$20</f>
        <v>0</v>
      </c>
      <c r="T7" s="174">
        <f>+((Parametros!$P$9*60)*S7)*T$4</f>
        <v>0</v>
      </c>
      <c r="U7" s="1"/>
      <c r="V7" s="166"/>
      <c r="W7" s="182" t="s">
        <v>56</v>
      </c>
    </row>
    <row r="8" spans="1:39" x14ac:dyDescent="0.25">
      <c r="A8" s="1"/>
      <c r="B8" s="1"/>
      <c r="C8" s="167"/>
      <c r="D8" s="173"/>
      <c r="E8" s="175"/>
      <c r="F8" s="167"/>
      <c r="G8" s="173"/>
      <c r="H8" s="175"/>
      <c r="I8" s="169"/>
      <c r="J8" s="173"/>
      <c r="K8" s="175"/>
      <c r="L8" s="167"/>
      <c r="M8" s="173"/>
      <c r="N8" s="175"/>
      <c r="O8" s="167"/>
      <c r="P8" s="173"/>
      <c r="Q8" s="175"/>
      <c r="R8" s="169"/>
      <c r="S8" s="173"/>
      <c r="T8" s="175"/>
      <c r="U8" s="1"/>
      <c r="V8" s="86"/>
      <c r="W8" s="182" t="s">
        <v>57</v>
      </c>
    </row>
    <row r="9" spans="1:39" x14ac:dyDescent="0.25">
      <c r="A9" s="1"/>
      <c r="B9" s="1"/>
      <c r="C9" s="167"/>
      <c r="D9" s="170"/>
      <c r="E9" s="175"/>
      <c r="F9" s="167"/>
      <c r="G9" s="173"/>
      <c r="H9" s="175"/>
      <c r="I9" s="169"/>
      <c r="J9" s="173"/>
      <c r="K9" s="175"/>
      <c r="L9" s="167"/>
      <c r="M9" s="170"/>
      <c r="N9" s="175"/>
      <c r="O9" s="167"/>
      <c r="P9" s="173"/>
      <c r="Q9" s="175"/>
      <c r="R9" s="169"/>
      <c r="S9" s="173"/>
      <c r="T9" s="175"/>
      <c r="U9" s="1"/>
    </row>
    <row r="10" spans="1:39" x14ac:dyDescent="0.25">
      <c r="A10" s="1"/>
      <c r="B10" s="1"/>
      <c r="C10" s="167"/>
      <c r="D10" s="173"/>
      <c r="E10" s="175"/>
      <c r="F10" s="167"/>
      <c r="G10" s="173"/>
      <c r="H10" s="175"/>
      <c r="I10" s="169"/>
      <c r="J10" s="173"/>
      <c r="K10" s="175"/>
      <c r="L10" s="167"/>
      <c r="M10" s="173"/>
      <c r="N10" s="175"/>
      <c r="O10" s="167"/>
      <c r="P10" s="173"/>
      <c r="Q10" s="175"/>
      <c r="R10" s="169"/>
      <c r="S10" s="173"/>
      <c r="T10" s="175"/>
      <c r="U10" s="1"/>
    </row>
    <row r="11" spans="1:39" x14ac:dyDescent="0.25">
      <c r="A11" s="1"/>
      <c r="B11" s="1"/>
      <c r="C11" s="167"/>
      <c r="D11" s="173"/>
      <c r="E11" s="175"/>
      <c r="F11" s="167"/>
      <c r="G11" s="173"/>
      <c r="H11" s="175"/>
      <c r="I11" s="169"/>
      <c r="J11" s="173"/>
      <c r="K11" s="175"/>
      <c r="L11" s="167"/>
      <c r="M11" s="173"/>
      <c r="N11" s="175"/>
      <c r="O11" s="167"/>
      <c r="P11" s="173"/>
      <c r="Q11" s="175"/>
      <c r="R11" s="169"/>
      <c r="S11" s="173"/>
      <c r="T11" s="175"/>
      <c r="U11" s="1"/>
    </row>
    <row r="12" spans="1:39" x14ac:dyDescent="0.25">
      <c r="A12" s="1"/>
      <c r="B12" s="1"/>
      <c r="C12" s="167"/>
      <c r="D12" s="173"/>
      <c r="E12" s="175"/>
      <c r="F12" s="167"/>
      <c r="G12" s="173"/>
      <c r="H12" s="175"/>
      <c r="I12" s="169"/>
      <c r="J12" s="173"/>
      <c r="K12" s="175"/>
      <c r="L12" s="167"/>
      <c r="M12" s="173"/>
      <c r="N12" s="175"/>
      <c r="O12" s="167"/>
      <c r="P12" s="173"/>
      <c r="Q12" s="175"/>
      <c r="R12" s="169"/>
      <c r="S12" s="173"/>
      <c r="T12" s="175"/>
      <c r="U12" s="1"/>
    </row>
    <row r="13" spans="1:39" x14ac:dyDescent="0.25">
      <c r="A13" s="1"/>
      <c r="B13" s="1"/>
      <c r="C13" s="167"/>
      <c r="D13" s="173"/>
      <c r="E13" s="175"/>
      <c r="F13" s="167"/>
      <c r="G13" s="173"/>
      <c r="H13" s="175"/>
      <c r="I13" s="169"/>
      <c r="J13" s="173"/>
      <c r="K13" s="175"/>
      <c r="L13" s="167"/>
      <c r="M13" s="173"/>
      <c r="N13" s="175"/>
      <c r="O13" s="167"/>
      <c r="P13" s="173"/>
      <c r="Q13" s="175"/>
      <c r="R13" s="169"/>
      <c r="S13" s="173"/>
      <c r="T13" s="175"/>
      <c r="U13" s="1"/>
    </row>
    <row r="14" spans="1:39" x14ac:dyDescent="0.25">
      <c r="A14" s="1"/>
      <c r="B14" s="1"/>
      <c r="C14" s="167"/>
      <c r="D14" s="173"/>
      <c r="E14" s="175"/>
      <c r="F14" s="167"/>
      <c r="G14" s="173"/>
      <c r="H14" s="175"/>
      <c r="I14" s="169"/>
      <c r="J14" s="173"/>
      <c r="K14" s="175"/>
      <c r="L14" s="167"/>
      <c r="M14" s="173"/>
      <c r="N14" s="175"/>
      <c r="O14" s="167"/>
      <c r="P14" s="173"/>
      <c r="Q14" s="175"/>
      <c r="R14" s="169"/>
      <c r="S14" s="173"/>
      <c r="T14" s="175"/>
      <c r="U14" s="1"/>
    </row>
    <row r="15" spans="1:39" x14ac:dyDescent="0.25">
      <c r="A15" s="1"/>
      <c r="B15" s="1"/>
      <c r="C15" s="167"/>
      <c r="D15" s="173"/>
      <c r="E15" s="175"/>
      <c r="F15" s="167"/>
      <c r="G15" s="173"/>
      <c r="H15" s="175"/>
      <c r="I15" s="169"/>
      <c r="J15" s="173"/>
      <c r="K15" s="176"/>
      <c r="L15" s="167"/>
      <c r="M15" s="173"/>
      <c r="N15" s="175"/>
      <c r="O15" s="167"/>
      <c r="P15" s="173"/>
      <c r="Q15" s="175"/>
      <c r="R15" s="169"/>
      <c r="S15" s="173"/>
      <c r="T15" s="175"/>
      <c r="U15" s="1"/>
    </row>
    <row r="16" spans="1:39" x14ac:dyDescent="0.25">
      <c r="A16" s="1"/>
      <c r="B16" s="1"/>
      <c r="C16" s="167"/>
      <c r="D16" s="170"/>
      <c r="E16" s="175"/>
      <c r="F16" s="167"/>
      <c r="G16" s="173"/>
      <c r="H16" s="175"/>
      <c r="I16" s="169"/>
      <c r="J16" s="173"/>
      <c r="K16" s="176"/>
      <c r="L16" s="167"/>
      <c r="M16" s="170"/>
      <c r="N16" s="175"/>
      <c r="O16" s="167"/>
      <c r="P16" s="173"/>
      <c r="Q16" s="175"/>
      <c r="R16" s="169"/>
      <c r="S16" s="173"/>
      <c r="T16" s="175"/>
      <c r="U16" s="1"/>
    </row>
    <row r="17" spans="1:21" x14ac:dyDescent="0.25">
      <c r="A17" s="1"/>
      <c r="B17" s="1"/>
      <c r="C17" s="167"/>
      <c r="D17" s="173"/>
      <c r="E17" s="175"/>
      <c r="F17" s="167"/>
      <c r="G17" s="173"/>
      <c r="H17" s="175"/>
      <c r="I17" s="169"/>
      <c r="J17" s="173"/>
      <c r="K17" s="176"/>
      <c r="L17" s="167"/>
      <c r="M17" s="173"/>
      <c r="N17" s="175"/>
      <c r="O17" s="167"/>
      <c r="P17" s="173"/>
      <c r="Q17" s="175"/>
      <c r="R17" s="169"/>
      <c r="S17" s="173"/>
      <c r="T17" s="175"/>
      <c r="U17" s="1"/>
    </row>
    <row r="18" spans="1:21" x14ac:dyDescent="0.25">
      <c r="A18" s="1"/>
      <c r="B18" s="1"/>
      <c r="C18" s="167"/>
      <c r="D18" s="173"/>
      <c r="E18" s="175"/>
      <c r="F18" s="167"/>
      <c r="G18" s="173"/>
      <c r="H18" s="175"/>
      <c r="I18" s="169"/>
      <c r="J18" s="173"/>
      <c r="K18" s="176"/>
      <c r="L18" s="167"/>
      <c r="M18" s="173"/>
      <c r="N18" s="175"/>
      <c r="O18" s="167"/>
      <c r="P18" s="173"/>
      <c r="Q18" s="175"/>
      <c r="R18" s="169"/>
      <c r="S18" s="173"/>
      <c r="T18" s="175"/>
      <c r="U18" s="1"/>
    </row>
    <row r="19" spans="1:21" x14ac:dyDescent="0.25">
      <c r="A19" s="1"/>
      <c r="B19" s="1"/>
      <c r="C19" s="167"/>
      <c r="D19" s="173"/>
      <c r="E19" s="175"/>
      <c r="F19" s="167"/>
      <c r="G19" s="173"/>
      <c r="H19" s="175"/>
      <c r="I19" s="169"/>
      <c r="J19" s="173"/>
      <c r="K19" s="176"/>
      <c r="L19" s="167"/>
      <c r="M19" s="173"/>
      <c r="N19" s="175"/>
      <c r="O19" s="167"/>
      <c r="P19" s="173"/>
      <c r="Q19" s="175"/>
      <c r="R19" s="169"/>
      <c r="S19" s="173"/>
      <c r="T19" s="175"/>
      <c r="U19" s="1"/>
    </row>
    <row r="20" spans="1:21" x14ac:dyDescent="0.25">
      <c r="A20" s="1"/>
      <c r="B20" s="1"/>
      <c r="C20" s="167"/>
      <c r="D20" s="173"/>
      <c r="E20" s="175"/>
      <c r="F20" s="167"/>
      <c r="G20" s="173"/>
      <c r="H20" s="175"/>
      <c r="I20" s="169"/>
      <c r="J20" s="173"/>
      <c r="K20" s="176"/>
      <c r="L20" s="167"/>
      <c r="M20" s="173"/>
      <c r="N20" s="175"/>
      <c r="O20" s="167"/>
      <c r="P20" s="173"/>
      <c r="Q20" s="175"/>
      <c r="R20" s="169"/>
      <c r="S20" s="173"/>
      <c r="T20" s="175"/>
      <c r="U20" s="1"/>
    </row>
    <row r="21" spans="1:21" x14ac:dyDescent="0.25">
      <c r="A21" s="1"/>
      <c r="B21" s="1"/>
      <c r="C21" s="167"/>
      <c r="D21" s="170"/>
      <c r="E21" s="175"/>
      <c r="F21" s="167"/>
      <c r="G21" s="173"/>
      <c r="H21" s="175"/>
      <c r="I21" s="169"/>
      <c r="J21" s="173"/>
      <c r="K21" s="176"/>
      <c r="L21" s="167"/>
      <c r="M21" s="170"/>
      <c r="N21" s="175"/>
      <c r="O21" s="167"/>
      <c r="P21" s="173"/>
      <c r="Q21" s="175"/>
      <c r="R21" s="169"/>
      <c r="S21" s="173"/>
      <c r="T21" s="175"/>
      <c r="U21" s="1"/>
    </row>
    <row r="22" spans="1:21" x14ac:dyDescent="0.25">
      <c r="A22" s="1"/>
      <c r="B22" s="1"/>
      <c r="C22" s="167"/>
      <c r="D22" s="170"/>
      <c r="E22" s="175"/>
      <c r="F22" s="167"/>
      <c r="G22" s="173"/>
      <c r="H22" s="175"/>
      <c r="I22" s="169"/>
      <c r="J22" s="173"/>
      <c r="K22" s="175"/>
      <c r="L22" s="167"/>
      <c r="M22" s="170"/>
      <c r="N22" s="175"/>
      <c r="O22" s="167"/>
      <c r="P22" s="173"/>
      <c r="Q22" s="175"/>
      <c r="R22" s="169"/>
      <c r="S22" s="173"/>
      <c r="T22" s="175"/>
      <c r="U22" s="1"/>
    </row>
    <row r="23" spans="1:21" ht="15" customHeight="1" x14ac:dyDescent="0.25">
      <c r="A23" s="1"/>
      <c r="B23" s="1"/>
      <c r="C23" s="167"/>
      <c r="D23" s="170"/>
      <c r="E23" s="175"/>
      <c r="F23" s="167"/>
      <c r="G23" s="173"/>
      <c r="H23" s="175"/>
      <c r="I23" s="169"/>
      <c r="J23" s="173"/>
      <c r="K23" s="175"/>
      <c r="L23" s="167"/>
      <c r="M23" s="170"/>
      <c r="N23" s="175"/>
      <c r="O23" s="167"/>
      <c r="P23" s="173"/>
      <c r="Q23" s="175"/>
      <c r="R23" s="169"/>
      <c r="S23" s="173"/>
      <c r="T23" s="175"/>
      <c r="U23" s="1"/>
    </row>
    <row r="24" spans="1:21" x14ac:dyDescent="0.25">
      <c r="A24" s="1"/>
      <c r="B24" s="1"/>
      <c r="C24" s="167"/>
      <c r="D24" s="173"/>
      <c r="E24" s="175"/>
      <c r="F24" s="167"/>
      <c r="G24" s="173"/>
      <c r="H24" s="175"/>
      <c r="I24" s="169"/>
      <c r="J24" s="173"/>
      <c r="K24" s="175"/>
      <c r="L24" s="167"/>
      <c r="M24" s="173"/>
      <c r="N24" s="175"/>
      <c r="O24" s="167"/>
      <c r="P24" s="173"/>
      <c r="Q24" s="175"/>
      <c r="R24" s="169"/>
      <c r="S24" s="173"/>
      <c r="T24" s="175"/>
      <c r="U24" s="1"/>
    </row>
    <row r="25" spans="1:21" x14ac:dyDescent="0.25">
      <c r="A25" s="1"/>
      <c r="B25" s="1"/>
      <c r="C25" s="167"/>
      <c r="D25" s="173"/>
      <c r="E25" s="175"/>
      <c r="F25" s="167"/>
      <c r="G25" s="173"/>
      <c r="H25" s="175"/>
      <c r="I25" s="169"/>
      <c r="J25" s="173"/>
      <c r="K25" s="175"/>
      <c r="L25" s="167"/>
      <c r="M25" s="173"/>
      <c r="N25" s="175"/>
      <c r="O25" s="167"/>
      <c r="P25" s="173"/>
      <c r="Q25" s="175"/>
      <c r="R25" s="169"/>
      <c r="S25" s="173"/>
      <c r="T25" s="175"/>
      <c r="U25" s="1"/>
    </row>
    <row r="26" spans="1:21" x14ac:dyDescent="0.25">
      <c r="A26" s="1"/>
      <c r="B26" s="1"/>
      <c r="C26" s="167"/>
      <c r="D26" s="173"/>
      <c r="E26" s="175"/>
      <c r="F26" s="167"/>
      <c r="G26" s="173"/>
      <c r="H26" s="175"/>
      <c r="I26" s="169"/>
      <c r="J26" s="173"/>
      <c r="K26" s="175"/>
      <c r="L26" s="167"/>
      <c r="M26" s="173"/>
      <c r="N26" s="175"/>
      <c r="O26" s="167"/>
      <c r="P26" s="173"/>
      <c r="Q26" s="175"/>
      <c r="R26" s="169"/>
      <c r="S26" s="173"/>
      <c r="T26" s="175"/>
      <c r="U26" s="1"/>
    </row>
    <row r="27" spans="1:21" x14ac:dyDescent="0.25">
      <c r="A27" s="1"/>
      <c r="B27" s="1"/>
      <c r="C27" s="167"/>
      <c r="D27" s="173"/>
      <c r="E27" s="175"/>
      <c r="F27" s="167"/>
      <c r="G27" s="173"/>
      <c r="H27" s="175"/>
      <c r="I27" s="169"/>
      <c r="J27" s="173"/>
      <c r="K27" s="176"/>
      <c r="L27" s="167"/>
      <c r="M27" s="173"/>
      <c r="N27" s="175"/>
      <c r="O27" s="167"/>
      <c r="P27" s="173"/>
      <c r="Q27" s="175"/>
      <c r="R27" s="169"/>
      <c r="S27" s="173"/>
      <c r="T27" s="175"/>
      <c r="U27" s="1"/>
    </row>
    <row r="28" spans="1:21" x14ac:dyDescent="0.25">
      <c r="A28" s="1"/>
      <c r="B28" s="1"/>
      <c r="C28" s="167"/>
      <c r="D28" s="173"/>
      <c r="E28" s="175"/>
      <c r="F28" s="167"/>
      <c r="G28" s="173"/>
      <c r="H28" s="175"/>
      <c r="I28" s="169"/>
      <c r="J28" s="173"/>
      <c r="K28" s="176"/>
      <c r="L28" s="167"/>
      <c r="M28" s="173"/>
      <c r="N28" s="175"/>
      <c r="O28" s="167"/>
      <c r="P28" s="173"/>
      <c r="Q28" s="175"/>
      <c r="R28" s="169"/>
      <c r="S28" s="173"/>
      <c r="T28" s="175"/>
      <c r="U28" s="1"/>
    </row>
    <row r="29" spans="1:21" x14ac:dyDescent="0.25">
      <c r="A29" s="1"/>
      <c r="B29" s="1"/>
      <c r="C29" s="167"/>
      <c r="D29" s="173"/>
      <c r="E29" s="175"/>
      <c r="F29" s="167"/>
      <c r="G29" s="173"/>
      <c r="H29" s="175"/>
      <c r="I29" s="169"/>
      <c r="J29" s="173"/>
      <c r="K29" s="175"/>
      <c r="L29" s="167"/>
      <c r="M29" s="173"/>
      <c r="N29" s="175"/>
      <c r="O29" s="167"/>
      <c r="P29" s="173"/>
      <c r="Q29" s="175"/>
      <c r="R29" s="169"/>
      <c r="S29" s="173"/>
      <c r="T29" s="175"/>
      <c r="U29" s="1"/>
    </row>
    <row r="30" spans="1:21" ht="15" customHeight="1" x14ac:dyDescent="0.25">
      <c r="A30" s="1"/>
      <c r="B30" s="1"/>
      <c r="C30" s="167"/>
      <c r="D30" s="290"/>
      <c r="E30" s="175"/>
      <c r="F30" s="167"/>
      <c r="G30" s="173"/>
      <c r="H30" s="175"/>
      <c r="I30" s="169"/>
      <c r="J30" s="173"/>
      <c r="K30" s="175"/>
      <c r="L30" s="167"/>
      <c r="M30" s="290"/>
      <c r="N30" s="175"/>
      <c r="O30" s="167"/>
      <c r="P30" s="173"/>
      <c r="Q30" s="175"/>
      <c r="R30" s="169"/>
      <c r="S30" s="173"/>
      <c r="T30" s="175"/>
      <c r="U30" s="1"/>
    </row>
    <row r="31" spans="1:21" x14ac:dyDescent="0.25">
      <c r="A31" s="1"/>
      <c r="B31" s="1"/>
      <c r="C31" s="167"/>
      <c r="D31" s="173"/>
      <c r="E31" s="175"/>
      <c r="F31" s="167"/>
      <c r="G31" s="173"/>
      <c r="H31" s="175"/>
      <c r="I31" s="169"/>
      <c r="J31" s="173"/>
      <c r="K31" s="175"/>
      <c r="L31" s="167"/>
      <c r="M31" s="173"/>
      <c r="N31" s="175"/>
      <c r="O31" s="167"/>
      <c r="P31" s="173"/>
      <c r="Q31" s="175"/>
      <c r="R31" s="169"/>
      <c r="S31" s="173"/>
      <c r="T31" s="175"/>
      <c r="U31" s="1"/>
    </row>
    <row r="32" spans="1:21" x14ac:dyDescent="0.25">
      <c r="A32" s="1"/>
      <c r="B32" s="1"/>
      <c r="C32" s="167"/>
      <c r="D32" s="173"/>
      <c r="E32" s="175"/>
      <c r="F32" s="167"/>
      <c r="G32" s="173"/>
      <c r="H32" s="175"/>
      <c r="I32" s="169"/>
      <c r="J32" s="173"/>
      <c r="K32" s="175"/>
      <c r="L32" s="167"/>
      <c r="M32" s="173"/>
      <c r="N32" s="175"/>
      <c r="O32" s="167"/>
      <c r="P32" s="173"/>
      <c r="Q32" s="175"/>
      <c r="R32" s="169"/>
      <c r="S32" s="173"/>
      <c r="T32" s="175"/>
      <c r="U32" s="1"/>
    </row>
    <row r="33" spans="1:26" x14ac:dyDescent="0.25">
      <c r="A33" s="1"/>
      <c r="B33" s="1"/>
      <c r="C33" s="167"/>
      <c r="D33" s="173"/>
      <c r="E33" s="175"/>
      <c r="F33" s="167"/>
      <c r="G33" s="173"/>
      <c r="H33" s="175"/>
      <c r="I33" s="169"/>
      <c r="J33" s="173"/>
      <c r="K33" s="175"/>
      <c r="L33" s="167"/>
      <c r="M33" s="173"/>
      <c r="N33" s="175"/>
      <c r="O33" s="167"/>
      <c r="P33" s="173"/>
      <c r="Q33" s="175"/>
      <c r="R33" s="169"/>
      <c r="S33" s="173"/>
      <c r="T33" s="175"/>
      <c r="U33" s="1"/>
    </row>
    <row r="34" spans="1:26" x14ac:dyDescent="0.25">
      <c r="A34" s="1"/>
      <c r="B34" s="1"/>
      <c r="C34" s="167"/>
      <c r="D34" s="173"/>
      <c r="E34" s="175"/>
      <c r="F34" s="167"/>
      <c r="G34" s="173"/>
      <c r="H34" s="175"/>
      <c r="I34" s="169"/>
      <c r="J34" s="173"/>
      <c r="K34" s="176"/>
      <c r="L34" s="167"/>
      <c r="M34" s="173"/>
      <c r="N34" s="175"/>
      <c r="O34" s="167"/>
      <c r="P34" s="173"/>
      <c r="Q34" s="175"/>
      <c r="R34" s="169"/>
      <c r="S34" s="173"/>
      <c r="T34" s="175"/>
      <c r="U34" s="1"/>
    </row>
    <row r="35" spans="1:26" x14ac:dyDescent="0.25">
      <c r="A35" s="1"/>
      <c r="B35" s="1"/>
      <c r="C35" s="167"/>
      <c r="D35" s="173"/>
      <c r="E35" s="175"/>
      <c r="F35" s="167"/>
      <c r="G35" s="173"/>
      <c r="H35" s="175"/>
      <c r="I35" s="169"/>
      <c r="J35" s="173"/>
      <c r="K35" s="176"/>
      <c r="L35" s="167"/>
      <c r="M35" s="173"/>
      <c r="N35" s="175"/>
      <c r="O35" s="167"/>
      <c r="P35" s="173"/>
      <c r="Q35" s="175"/>
      <c r="R35" s="169"/>
      <c r="S35" s="173"/>
      <c r="T35" s="175"/>
      <c r="U35" s="1"/>
    </row>
    <row r="36" spans="1:26" x14ac:dyDescent="0.25">
      <c r="A36" s="1"/>
      <c r="B36" s="1"/>
      <c r="C36" s="167"/>
      <c r="D36" s="173"/>
      <c r="E36" s="175"/>
      <c r="F36" s="167"/>
      <c r="G36" s="173"/>
      <c r="H36" s="175"/>
      <c r="I36" s="169"/>
      <c r="J36" s="173"/>
      <c r="K36" s="175"/>
      <c r="L36" s="167"/>
      <c r="M36" s="173"/>
      <c r="N36" s="175"/>
      <c r="O36" s="167"/>
      <c r="P36" s="173"/>
      <c r="Q36" s="175"/>
      <c r="R36" s="169"/>
      <c r="S36" s="173"/>
      <c r="T36" s="175"/>
      <c r="U36" s="1"/>
    </row>
    <row r="37" spans="1:26" ht="15.75" thickBot="1" x14ac:dyDescent="0.3">
      <c r="A37" s="1"/>
      <c r="B37" s="1"/>
      <c r="C37" s="168"/>
      <c r="D37" s="289"/>
      <c r="E37" s="178"/>
      <c r="F37" s="168"/>
      <c r="G37" s="180"/>
      <c r="H37" s="178"/>
      <c r="I37" s="288"/>
      <c r="J37" s="289"/>
      <c r="K37" s="291"/>
      <c r="L37" s="168"/>
      <c r="M37" s="289"/>
      <c r="N37" s="178"/>
      <c r="O37" s="168"/>
      <c r="P37" s="180"/>
      <c r="Q37" s="178"/>
      <c r="R37" s="288"/>
      <c r="S37" s="289"/>
      <c r="T37" s="298"/>
      <c r="U37" s="1"/>
    </row>
    <row r="38" spans="1:26" x14ac:dyDescent="0.25">
      <c r="A38" s="1"/>
      <c r="B38" s="1"/>
      <c r="C38" s="395" t="s">
        <v>17</v>
      </c>
      <c r="D38" s="396"/>
      <c r="E38" s="397"/>
      <c r="F38" s="395" t="s">
        <v>17</v>
      </c>
      <c r="G38" s="396"/>
      <c r="H38" s="397"/>
      <c r="I38" s="395" t="s">
        <v>17</v>
      </c>
      <c r="J38" s="396"/>
      <c r="K38" s="397"/>
      <c r="L38" s="395" t="s">
        <v>17</v>
      </c>
      <c r="M38" s="396"/>
      <c r="N38" s="397"/>
      <c r="O38" s="395" t="s">
        <v>17</v>
      </c>
      <c r="P38" s="396"/>
      <c r="Q38" s="397"/>
      <c r="R38" s="395" t="s">
        <v>17</v>
      </c>
      <c r="S38" s="396"/>
      <c r="T38" s="397"/>
      <c r="U38" s="1"/>
    </row>
    <row r="39" spans="1:26" x14ac:dyDescent="0.25">
      <c r="A39" s="1"/>
      <c r="B39" s="1"/>
      <c r="C39" s="398">
        <f>SUM(E7:E37)</f>
        <v>0</v>
      </c>
      <c r="D39" s="399"/>
      <c r="E39" s="400"/>
      <c r="F39" s="398">
        <f>SUM(H7:H37)</f>
        <v>0</v>
      </c>
      <c r="G39" s="399"/>
      <c r="H39" s="400"/>
      <c r="I39" s="398">
        <f>SUM(K7:K37)</f>
        <v>0</v>
      </c>
      <c r="J39" s="399"/>
      <c r="K39" s="400"/>
      <c r="L39" s="398">
        <f>SUM(N7:N37)</f>
        <v>0</v>
      </c>
      <c r="M39" s="399"/>
      <c r="N39" s="400"/>
      <c r="O39" s="398">
        <f>SUM(Q7:Q37)</f>
        <v>0</v>
      </c>
      <c r="P39" s="399"/>
      <c r="Q39" s="400"/>
      <c r="R39" s="398">
        <f>SUM(T7:T37)</f>
        <v>0</v>
      </c>
      <c r="S39" s="399"/>
      <c r="T39" s="400"/>
      <c r="U39" s="1"/>
    </row>
    <row r="40" spans="1:26" ht="15.75" thickBot="1" x14ac:dyDescent="0.3">
      <c r="A40" s="1"/>
      <c r="B40" s="1"/>
      <c r="O40" s="3"/>
      <c r="P40" s="3"/>
      <c r="Q40" s="3"/>
      <c r="R40" s="50"/>
      <c r="S40" s="3"/>
      <c r="T40" s="3"/>
      <c r="U40" s="1"/>
    </row>
    <row r="41" spans="1:26" ht="15.75" thickBot="1" x14ac:dyDescent="0.3">
      <c r="A41" s="1"/>
      <c r="B41" s="1"/>
      <c r="C41" s="412" t="s">
        <v>20</v>
      </c>
      <c r="D41" s="413"/>
      <c r="E41" s="413"/>
      <c r="F41" s="413"/>
      <c r="G41" s="413"/>
      <c r="H41" s="414"/>
      <c r="O41" s="3"/>
      <c r="P41" s="3"/>
      <c r="Q41" s="3"/>
      <c r="R41" s="3"/>
      <c r="S41" s="3"/>
      <c r="T41" s="3"/>
      <c r="U41" s="1"/>
    </row>
    <row r="42" spans="1:26" ht="15.75" thickBot="1" x14ac:dyDescent="0.3">
      <c r="A42" s="1"/>
      <c r="B42" s="1"/>
      <c r="C42" s="401" t="s">
        <v>23</v>
      </c>
      <c r="D42" s="416"/>
      <c r="E42" s="402"/>
      <c r="F42" s="401" t="s">
        <v>22</v>
      </c>
      <c r="G42" s="416"/>
      <c r="H42" s="402"/>
      <c r="I42" s="431" t="s">
        <v>46</v>
      </c>
      <c r="J42" s="432"/>
      <c r="K42" s="401" t="s">
        <v>47</v>
      </c>
      <c r="L42" s="402"/>
      <c r="M42" s="401" t="s">
        <v>48</v>
      </c>
      <c r="N42" s="402"/>
      <c r="O42" s="401" t="s">
        <v>49</v>
      </c>
      <c r="P42" s="402"/>
      <c r="Q42" s="401" t="s">
        <v>50</v>
      </c>
      <c r="R42" s="402"/>
      <c r="S42" s="401" t="s">
        <v>103</v>
      </c>
      <c r="T42" s="402"/>
      <c r="U42" s="403" t="s">
        <v>10</v>
      </c>
      <c r="V42" s="404"/>
      <c r="X42" s="183" t="s">
        <v>64</v>
      </c>
      <c r="Y42" s="184"/>
      <c r="Z42" s="185"/>
    </row>
    <row r="43" spans="1:26" x14ac:dyDescent="0.25">
      <c r="A43" s="1"/>
      <c r="B43" s="1"/>
      <c r="C43" s="418" t="str">
        <f>'Cap Teorica'!C43:E43</f>
        <v>Julio</v>
      </c>
      <c r="D43" s="419"/>
      <c r="E43" s="420"/>
      <c r="F43" s="428">
        <f>C39</f>
        <v>0</v>
      </c>
      <c r="G43" s="429"/>
      <c r="H43" s="430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>
        <f t="shared" ref="U43:U45" si="0">SUM(I43:T43)</f>
        <v>0</v>
      </c>
      <c r="V43" s="421"/>
      <c r="X43" s="442" t="s">
        <v>60</v>
      </c>
      <c r="Y43" s="443"/>
      <c r="Z43" s="186">
        <f>'Cap Teorica'!F50</f>
        <v>0</v>
      </c>
    </row>
    <row r="44" spans="1:26" x14ac:dyDescent="0.25">
      <c r="A44" s="1"/>
      <c r="B44" s="1"/>
      <c r="C44" s="425" t="str">
        <f>'Cap Teorica'!C44:E44</f>
        <v>Agosto</v>
      </c>
      <c r="D44" s="426"/>
      <c r="E44" s="427"/>
      <c r="F44" s="433">
        <f>F39</f>
        <v>0</v>
      </c>
      <c r="G44" s="434"/>
      <c r="H44" s="434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>
        <f t="shared" si="0"/>
        <v>0</v>
      </c>
      <c r="V44" s="394"/>
      <c r="X44" s="440" t="s">
        <v>61</v>
      </c>
      <c r="Y44" s="441"/>
      <c r="Z44" s="187">
        <f>F50</f>
        <v>0</v>
      </c>
    </row>
    <row r="45" spans="1:26" x14ac:dyDescent="0.25">
      <c r="A45" s="1"/>
      <c r="B45" s="1"/>
      <c r="C45" s="425" t="str">
        <f>'Cap Teorica'!C45:E45</f>
        <v>Septiembre</v>
      </c>
      <c r="D45" s="426"/>
      <c r="E45" s="427"/>
      <c r="F45" s="433">
        <f>I39</f>
        <v>0</v>
      </c>
      <c r="G45" s="434"/>
      <c r="H45" s="434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>
        <f t="shared" si="0"/>
        <v>0</v>
      </c>
      <c r="V45" s="394"/>
      <c r="X45" s="438" t="s">
        <v>62</v>
      </c>
      <c r="Y45" s="439"/>
      <c r="Z45" s="188">
        <f>Z44-Z43</f>
        <v>0</v>
      </c>
    </row>
    <row r="46" spans="1:26" x14ac:dyDescent="0.25">
      <c r="A46" s="1"/>
      <c r="B46" s="1"/>
      <c r="C46" s="425" t="str">
        <f>'Cap Teorica'!C46:E46</f>
        <v>Octubre</v>
      </c>
      <c r="D46" s="426"/>
      <c r="E46" s="427"/>
      <c r="F46" s="433">
        <f>L39</f>
        <v>0</v>
      </c>
      <c r="G46" s="434"/>
      <c r="H46" s="434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>
        <f t="shared" ref="U46:U48" si="1">SUM(I46:T46)</f>
        <v>0</v>
      </c>
      <c r="V46" s="394"/>
      <c r="X46" s="438" t="s">
        <v>63</v>
      </c>
      <c r="Y46" s="439"/>
      <c r="Z46" s="188">
        <f>Z45/60</f>
        <v>0</v>
      </c>
    </row>
    <row r="47" spans="1:26" x14ac:dyDescent="0.25">
      <c r="A47" s="1"/>
      <c r="B47" s="1"/>
      <c r="C47" s="425" t="str">
        <f>'Cap Teorica'!C47:E47</f>
        <v>Noviembre</v>
      </c>
      <c r="D47" s="426"/>
      <c r="E47" s="427"/>
      <c r="F47" s="433">
        <f>O39</f>
        <v>0</v>
      </c>
      <c r="G47" s="434"/>
      <c r="H47" s="434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>
        <f t="shared" si="1"/>
        <v>0</v>
      </c>
      <c r="V47" s="394"/>
      <c r="X47" s="440" t="s">
        <v>78</v>
      </c>
      <c r="Y47" s="441"/>
      <c r="Z47" s="187">
        <f>Z46/8</f>
        <v>0</v>
      </c>
    </row>
    <row r="48" spans="1:26" ht="15.75" thickBot="1" x14ac:dyDescent="0.3">
      <c r="A48" s="1"/>
      <c r="B48" s="1"/>
      <c r="C48" s="422" t="str">
        <f>'Cap Teorica'!C48:E48</f>
        <v>Diciembre</v>
      </c>
      <c r="D48" s="423"/>
      <c r="E48" s="424"/>
      <c r="F48" s="444">
        <f>R39</f>
        <v>0</v>
      </c>
      <c r="G48" s="445"/>
      <c r="H48" s="445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>
        <f t="shared" si="1"/>
        <v>0</v>
      </c>
      <c r="V48" s="435"/>
      <c r="X48" s="436" t="s">
        <v>65</v>
      </c>
      <c r="Y48" s="437"/>
      <c r="Z48" s="189">
        <f>Z45*Parametros!N22</f>
        <v>0</v>
      </c>
    </row>
    <row r="49" spans="1:39" ht="6" customHeight="1" thickBot="1" x14ac:dyDescent="0.3">
      <c r="A49" s="1"/>
      <c r="B49" s="1"/>
      <c r="F49" s="9"/>
      <c r="G49" s="9"/>
      <c r="H49" s="9"/>
      <c r="I49" s="15"/>
      <c r="J49" s="9"/>
      <c r="R49" s="1"/>
      <c r="V49" s="1"/>
      <c r="W49" s="165"/>
    </row>
    <row r="50" spans="1:39" ht="16.5" thickBot="1" x14ac:dyDescent="0.3">
      <c r="A50" s="1"/>
      <c r="B50" s="1"/>
      <c r="C50" s="6" t="s">
        <v>21</v>
      </c>
      <c r="D50" s="7"/>
      <c r="E50" s="8"/>
      <c r="F50" s="405">
        <f>SUM(F43:H48)</f>
        <v>0</v>
      </c>
      <c r="G50" s="406"/>
      <c r="H50" s="407"/>
      <c r="I50" s="387">
        <f>SUM(I43:J49)</f>
        <v>0</v>
      </c>
      <c r="J50" s="388"/>
      <c r="K50" s="387">
        <f>SUM(K43:K49)</f>
        <v>0</v>
      </c>
      <c r="L50" s="388"/>
      <c r="M50" s="387">
        <f>SUM(M43:M49)</f>
        <v>0</v>
      </c>
      <c r="N50" s="388"/>
      <c r="O50" s="387">
        <f>SUM(O43:O49)</f>
        <v>0</v>
      </c>
      <c r="P50" s="388"/>
      <c r="Q50" s="387">
        <f>SUM(Q43:Q49)</f>
        <v>0</v>
      </c>
      <c r="R50" s="388"/>
      <c r="S50" s="387">
        <f>SUM(S43:S49)</f>
        <v>0</v>
      </c>
      <c r="T50" s="388"/>
      <c r="U50" s="387">
        <f>SUM(U43:U49)</f>
        <v>0</v>
      </c>
      <c r="V50" s="388"/>
    </row>
    <row r="51" spans="1:39" x14ac:dyDescent="0.25">
      <c r="A51" s="1"/>
      <c r="B51" s="1"/>
      <c r="R51" s="1"/>
      <c r="S51" s="1"/>
      <c r="T51" s="1"/>
      <c r="U51" s="1"/>
    </row>
    <row r="52" spans="1:3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9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</sheetData>
  <mergeCells count="92">
    <mergeCell ref="S50:T50"/>
    <mergeCell ref="S48:T48"/>
    <mergeCell ref="C43:E43"/>
    <mergeCell ref="C44:E44"/>
    <mergeCell ref="C45:E45"/>
    <mergeCell ref="C46:E46"/>
    <mergeCell ref="C47:E47"/>
    <mergeCell ref="C48:E48"/>
    <mergeCell ref="Q50:R50"/>
    <mergeCell ref="F47:H47"/>
    <mergeCell ref="F48:H48"/>
    <mergeCell ref="I48:J48"/>
    <mergeCell ref="K48:L48"/>
    <mergeCell ref="M48:N48"/>
    <mergeCell ref="O48:P48"/>
    <mergeCell ref="F50:H50"/>
    <mergeCell ref="U42:V42"/>
    <mergeCell ref="X46:Y46"/>
    <mergeCell ref="X47:Y47"/>
    <mergeCell ref="Q44:R44"/>
    <mergeCell ref="U44:V44"/>
    <mergeCell ref="X44:Y44"/>
    <mergeCell ref="S42:T42"/>
    <mergeCell ref="S43:T43"/>
    <mergeCell ref="S44:T44"/>
    <mergeCell ref="S45:T45"/>
    <mergeCell ref="S46:T46"/>
    <mergeCell ref="S47:T47"/>
    <mergeCell ref="Q45:R45"/>
    <mergeCell ref="Q46:R46"/>
    <mergeCell ref="U43:V43"/>
    <mergeCell ref="X43:Y43"/>
    <mergeCell ref="U50:V50"/>
    <mergeCell ref="U47:V47"/>
    <mergeCell ref="U48:V48"/>
    <mergeCell ref="X48:Y48"/>
    <mergeCell ref="X45:Y45"/>
    <mergeCell ref="U46:V46"/>
    <mergeCell ref="U45:V45"/>
    <mergeCell ref="I50:J50"/>
    <mergeCell ref="K50:L50"/>
    <mergeCell ref="M50:N50"/>
    <mergeCell ref="O50:P50"/>
    <mergeCell ref="Q48:R48"/>
    <mergeCell ref="I47:J47"/>
    <mergeCell ref="K47:L47"/>
    <mergeCell ref="M47:N47"/>
    <mergeCell ref="O47:P47"/>
    <mergeCell ref="Q47:R47"/>
    <mergeCell ref="F46:H46"/>
    <mergeCell ref="I46:J46"/>
    <mergeCell ref="K46:L46"/>
    <mergeCell ref="M46:N46"/>
    <mergeCell ref="O46:P46"/>
    <mergeCell ref="F45:H45"/>
    <mergeCell ref="I45:J45"/>
    <mergeCell ref="K45:L45"/>
    <mergeCell ref="M45:N45"/>
    <mergeCell ref="O45:P45"/>
    <mergeCell ref="F44:H44"/>
    <mergeCell ref="I44:J44"/>
    <mergeCell ref="K44:L44"/>
    <mergeCell ref="M44:N44"/>
    <mergeCell ref="O44:P44"/>
    <mergeCell ref="Q43:R43"/>
    <mergeCell ref="M42:N42"/>
    <mergeCell ref="O42:P42"/>
    <mergeCell ref="Q42:R42"/>
    <mergeCell ref="C41:H41"/>
    <mergeCell ref="C42:E42"/>
    <mergeCell ref="F42:H42"/>
    <mergeCell ref="F43:H43"/>
    <mergeCell ref="I43:J43"/>
    <mergeCell ref="M43:N43"/>
    <mergeCell ref="K43:L43"/>
    <mergeCell ref="I42:J42"/>
    <mergeCell ref="K42:L42"/>
    <mergeCell ref="O43:P43"/>
    <mergeCell ref="O38:Q38"/>
    <mergeCell ref="A6:XFD6"/>
    <mergeCell ref="R38:T38"/>
    <mergeCell ref="C39:E39"/>
    <mergeCell ref="F39:H39"/>
    <mergeCell ref="I39:K39"/>
    <mergeCell ref="L39:N39"/>
    <mergeCell ref="O39:Q39"/>
    <mergeCell ref="R39:T39"/>
    <mergeCell ref="C2:M2"/>
    <mergeCell ref="C38:E38"/>
    <mergeCell ref="F38:H38"/>
    <mergeCell ref="I38:K38"/>
    <mergeCell ref="L38:N3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99"/>
  </sheetPr>
  <dimension ref="A1:AC655"/>
  <sheetViews>
    <sheetView showGridLines="0" zoomScaleNormal="100" workbookViewId="0"/>
  </sheetViews>
  <sheetFormatPr baseColWidth="10" defaultRowHeight="15" x14ac:dyDescent="0.25"/>
  <cols>
    <col min="1" max="1" width="1.28515625" style="19" customWidth="1"/>
    <col min="2" max="2" width="8.28515625" style="19" bestFit="1" customWidth="1"/>
    <col min="3" max="3" width="9.140625" style="19" customWidth="1"/>
    <col min="4" max="4" width="5.7109375" style="19" customWidth="1"/>
    <col min="5" max="6" width="9.140625" style="19" customWidth="1"/>
    <col min="7" max="7" width="5.7109375" style="19" customWidth="1"/>
    <col min="8" max="9" width="9.140625" style="19" customWidth="1"/>
    <col min="10" max="10" width="5.7109375" style="19" customWidth="1"/>
    <col min="11" max="12" width="9.140625" style="19" customWidth="1"/>
    <col min="13" max="13" width="5.7109375" style="19" customWidth="1"/>
    <col min="14" max="15" width="9.140625" style="19" customWidth="1"/>
    <col min="16" max="16" width="5.7109375" style="19" customWidth="1"/>
    <col min="17" max="18" width="9.140625" style="19" customWidth="1"/>
    <col min="19" max="19" width="6.28515625" style="19" customWidth="1"/>
    <col min="20" max="20" width="9.140625" style="19" customWidth="1"/>
    <col min="21" max="21" width="7.42578125" style="19" bestFit="1" customWidth="1"/>
    <col min="22" max="22" width="8.85546875" style="20" bestFit="1" customWidth="1"/>
    <col min="23" max="35" width="6.140625" style="19" customWidth="1"/>
    <col min="36" max="16384" width="11.42578125" style="19"/>
  </cols>
  <sheetData>
    <row r="1" spans="1:29" x14ac:dyDescent="0.25">
      <c r="A1" s="83"/>
      <c r="B1" s="2"/>
      <c r="C1" s="3"/>
      <c r="D1" s="3"/>
      <c r="E1" s="3"/>
      <c r="F1" s="3"/>
      <c r="G1" s="3"/>
      <c r="H1" s="3"/>
      <c r="I1" s="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9" x14ac:dyDescent="0.25">
      <c r="A2" s="14"/>
      <c r="C2" s="324" t="s">
        <v>117</v>
      </c>
      <c r="D2" s="325"/>
      <c r="E2" s="325"/>
      <c r="F2" s="325"/>
      <c r="G2" s="325"/>
      <c r="H2" s="325"/>
      <c r="I2" s="325"/>
      <c r="J2" s="326"/>
      <c r="L2" s="14"/>
      <c r="O2" s="14"/>
      <c r="R2" s="14"/>
      <c r="U2" s="14"/>
      <c r="V2" s="14"/>
    </row>
    <row r="3" spans="1:29" ht="4.5" customHeight="1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9" ht="15.75" thickBot="1" x14ac:dyDescent="0.3">
      <c r="A4" s="14"/>
      <c r="B4" s="449" t="s">
        <v>12</v>
      </c>
      <c r="C4" s="208" t="str">
        <f>'Cap Teorica'!C4</f>
        <v>Julio</v>
      </c>
      <c r="D4" s="209"/>
      <c r="E4" s="210"/>
      <c r="F4" s="211" t="str">
        <f>'Cap Teorica'!F4</f>
        <v>Agosto</v>
      </c>
      <c r="G4" s="212"/>
      <c r="H4" s="213"/>
      <c r="I4" s="208" t="str">
        <f>'Cap Teorica'!I4</f>
        <v>Septiembre</v>
      </c>
      <c r="J4" s="209"/>
      <c r="K4" s="210"/>
      <c r="L4" s="211" t="str">
        <f>'Cap Teorica'!L4</f>
        <v>Octubre</v>
      </c>
      <c r="M4" s="212"/>
      <c r="N4" s="213"/>
      <c r="O4" s="208" t="str">
        <f>'Cap Teorica'!O4</f>
        <v>Noviembre</v>
      </c>
      <c r="P4" s="209"/>
      <c r="Q4" s="210"/>
      <c r="R4" s="211" t="str">
        <f>'Cap Teorica'!R4</f>
        <v>Diciembre</v>
      </c>
      <c r="S4" s="212"/>
      <c r="T4" s="213"/>
      <c r="U4" s="214" t="s">
        <v>33</v>
      </c>
      <c r="V4" s="214" t="s">
        <v>34</v>
      </c>
      <c r="W4" s="20"/>
      <c r="X4" s="20"/>
      <c r="Y4" s="20"/>
      <c r="Z4" s="20"/>
      <c r="AA4" s="20"/>
      <c r="AB4" s="20"/>
      <c r="AC4" s="20"/>
    </row>
    <row r="5" spans="1:29" ht="15.75" thickBot="1" x14ac:dyDescent="0.3">
      <c r="A5" s="14"/>
      <c r="B5" s="450"/>
      <c r="C5" s="215" t="s">
        <v>11</v>
      </c>
      <c r="D5" s="216" t="s">
        <v>24</v>
      </c>
      <c r="E5" s="216" t="s">
        <v>32</v>
      </c>
      <c r="F5" s="41" t="s">
        <v>11</v>
      </c>
      <c r="G5" s="42" t="s">
        <v>24</v>
      </c>
      <c r="H5" s="42" t="s">
        <v>32</v>
      </c>
      <c r="I5" s="215" t="s">
        <v>11</v>
      </c>
      <c r="J5" s="216" t="s">
        <v>24</v>
      </c>
      <c r="K5" s="216" t="s">
        <v>32</v>
      </c>
      <c r="L5" s="41" t="s">
        <v>11</v>
      </c>
      <c r="M5" s="42" t="s">
        <v>24</v>
      </c>
      <c r="N5" s="42" t="s">
        <v>32</v>
      </c>
      <c r="O5" s="215" t="s">
        <v>11</v>
      </c>
      <c r="P5" s="216" t="s">
        <v>24</v>
      </c>
      <c r="Q5" s="216" t="s">
        <v>32</v>
      </c>
      <c r="R5" s="41" t="s">
        <v>11</v>
      </c>
      <c r="S5" s="42" t="s">
        <v>24</v>
      </c>
      <c r="T5" s="42" t="s">
        <v>32</v>
      </c>
      <c r="U5" s="217" t="s">
        <v>11</v>
      </c>
      <c r="V5" s="217" t="s">
        <v>11</v>
      </c>
    </row>
    <row r="6" spans="1:29" x14ac:dyDescent="0.25">
      <c r="A6" s="14"/>
      <c r="B6" s="327" t="s">
        <v>10</v>
      </c>
      <c r="C6" s="24"/>
      <c r="D6" s="25">
        <f>Parametros!$K$26</f>
        <v>0</v>
      </c>
      <c r="E6" s="192">
        <f>(C6)*D6</f>
        <v>0</v>
      </c>
      <c r="F6" s="24"/>
      <c r="G6" s="25">
        <f>Parametros!$K$26</f>
        <v>0</v>
      </c>
      <c r="H6" s="192">
        <f>(F6)*G6</f>
        <v>0</v>
      </c>
      <c r="I6" s="24"/>
      <c r="J6" s="25">
        <f>Parametros!$K$26</f>
        <v>0</v>
      </c>
      <c r="K6" s="192">
        <f>(I6)*J6</f>
        <v>0</v>
      </c>
      <c r="L6" s="24"/>
      <c r="M6" s="25">
        <f>Parametros!$K$26</f>
        <v>0</v>
      </c>
      <c r="N6" s="192">
        <f>(L6)*M6</f>
        <v>0</v>
      </c>
      <c r="O6" s="24"/>
      <c r="P6" s="25">
        <f>Parametros!$K$26</f>
        <v>0</v>
      </c>
      <c r="Q6" s="192">
        <f>(O6)*P6</f>
        <v>0</v>
      </c>
      <c r="R6" s="24"/>
      <c r="S6" s="25">
        <f>Parametros!$K$26</f>
        <v>0</v>
      </c>
      <c r="T6" s="192">
        <f>(R6)*S6</f>
        <v>0</v>
      </c>
      <c r="U6" s="221">
        <f>(C6+F6+I6+L6+O6+R6)</f>
        <v>0</v>
      </c>
      <c r="V6" s="331">
        <f>(E6+H6+K6+N6+Q6+T6)</f>
        <v>0</v>
      </c>
    </row>
    <row r="7" spans="1:29" x14ac:dyDescent="0.25">
      <c r="A7" s="14"/>
      <c r="B7" s="38">
        <f>Parametros!$K$25</f>
        <v>1</v>
      </c>
      <c r="C7" s="24"/>
      <c r="D7" s="25">
        <f>Parametros!$L$26</f>
        <v>0</v>
      </c>
      <c r="E7" s="192">
        <f>(C7)*D7</f>
        <v>0</v>
      </c>
      <c r="F7" s="24"/>
      <c r="G7" s="25">
        <f>Parametros!$L$26</f>
        <v>0</v>
      </c>
      <c r="H7" s="192">
        <f>(F7)*G7</f>
        <v>0</v>
      </c>
      <c r="I7" s="24"/>
      <c r="J7" s="25">
        <f>Parametros!$L$26</f>
        <v>0</v>
      </c>
      <c r="K7" s="192">
        <f>(I7)*J7</f>
        <v>0</v>
      </c>
      <c r="L7" s="24"/>
      <c r="M7" s="25">
        <f>Parametros!$L$26</f>
        <v>0</v>
      </c>
      <c r="N7" s="192">
        <f>(L7)*M7</f>
        <v>0</v>
      </c>
      <c r="O7" s="24"/>
      <c r="P7" s="25">
        <f>Parametros!$L$26</f>
        <v>0</v>
      </c>
      <c r="Q7" s="192">
        <f>(O7)*P7</f>
        <v>0</v>
      </c>
      <c r="R7" s="24"/>
      <c r="S7" s="25">
        <f>Parametros!$L$26</f>
        <v>0</v>
      </c>
      <c r="T7" s="192">
        <f>(R7)*S7</f>
        <v>0</v>
      </c>
      <c r="U7" s="221">
        <f>(C7+F7+I7+L7+O7+R7)</f>
        <v>0</v>
      </c>
      <c r="V7" s="331">
        <f>(E7+H7+K7+N7+Q7+T7)</f>
        <v>0</v>
      </c>
    </row>
    <row r="8" spans="1:29" x14ac:dyDescent="0.25">
      <c r="A8" s="14"/>
      <c r="B8" s="38">
        <f>Parametros!$L$25</f>
        <v>2</v>
      </c>
      <c r="C8" s="24"/>
      <c r="D8" s="25">
        <f>Parametros!$M$26</f>
        <v>0</v>
      </c>
      <c r="E8" s="192">
        <f>(C8)*D8</f>
        <v>0</v>
      </c>
      <c r="F8" s="24"/>
      <c r="G8" s="25">
        <f>Parametros!$M$26</f>
        <v>0</v>
      </c>
      <c r="H8" s="192">
        <f>(F8)*G8</f>
        <v>0</v>
      </c>
      <c r="I8" s="24"/>
      <c r="J8" s="25">
        <f>Parametros!$M$26</f>
        <v>0</v>
      </c>
      <c r="K8" s="192">
        <f>(I8)*J8</f>
        <v>0</v>
      </c>
      <c r="L8" s="24"/>
      <c r="M8" s="25">
        <f>Parametros!$M$26</f>
        <v>0</v>
      </c>
      <c r="N8" s="192">
        <f>(L8)*M8</f>
        <v>0</v>
      </c>
      <c r="O8" s="24"/>
      <c r="P8" s="25">
        <f>Parametros!$M$26</f>
        <v>0</v>
      </c>
      <c r="Q8" s="192">
        <f>(O8)*P8</f>
        <v>0</v>
      </c>
      <c r="R8" s="24"/>
      <c r="S8" s="25">
        <f>Parametros!$M$26</f>
        <v>0</v>
      </c>
      <c r="T8" s="192">
        <f>(R8)*S8</f>
        <v>0</v>
      </c>
      <c r="U8" s="221">
        <f>(C8+F8+I8+L8+O8+R8)</f>
        <v>0</v>
      </c>
      <c r="V8" s="331">
        <f>(E8+H8+K8+N8+Q8+T8)</f>
        <v>0</v>
      </c>
    </row>
    <row r="9" spans="1:29" x14ac:dyDescent="0.25">
      <c r="A9" s="14"/>
      <c r="B9" s="38">
        <f>Parametros!$M$25</f>
        <v>3</v>
      </c>
      <c r="C9" s="24"/>
      <c r="D9" s="25">
        <f>Parametros!$N$26</f>
        <v>0</v>
      </c>
      <c r="E9" s="192">
        <f>(C9)*D9</f>
        <v>0</v>
      </c>
      <c r="F9" s="24"/>
      <c r="G9" s="25">
        <f>Parametros!$N$26</f>
        <v>0</v>
      </c>
      <c r="H9" s="192">
        <f>(F9)*G9</f>
        <v>0</v>
      </c>
      <c r="I9" s="24"/>
      <c r="J9" s="25">
        <f>Parametros!$N$26</f>
        <v>0</v>
      </c>
      <c r="K9" s="192">
        <f>(I9)*J9</f>
        <v>0</v>
      </c>
      <c r="L9" s="24"/>
      <c r="M9" s="25">
        <f>Parametros!$N$26</f>
        <v>0</v>
      </c>
      <c r="N9" s="192">
        <f>(L9)*M9</f>
        <v>0</v>
      </c>
      <c r="O9" s="24"/>
      <c r="P9" s="25">
        <f>Parametros!$N$26</f>
        <v>0</v>
      </c>
      <c r="Q9" s="192">
        <f>(O9)*P9</f>
        <v>0</v>
      </c>
      <c r="R9" s="24"/>
      <c r="S9" s="25">
        <f>Parametros!$N$26</f>
        <v>0</v>
      </c>
      <c r="T9" s="192">
        <f>(R9)*S9</f>
        <v>0</v>
      </c>
      <c r="U9" s="221">
        <f>(C9+F9+I9+L9+O9+R9)</f>
        <v>0</v>
      </c>
      <c r="V9" s="331">
        <f>(E9+H9+K9+N9+Q9+T9)</f>
        <v>0</v>
      </c>
    </row>
    <row r="10" spans="1:29" ht="15.75" thickBot="1" x14ac:dyDescent="0.3">
      <c r="A10" s="14"/>
      <c r="B10" s="38">
        <f>Parametros!$N$25</f>
        <v>4</v>
      </c>
      <c r="C10" s="24"/>
      <c r="D10" s="207">
        <f>Parametros!$O$26</f>
        <v>0</v>
      </c>
      <c r="E10" s="192">
        <f>(C10)*D10</f>
        <v>0</v>
      </c>
      <c r="F10" s="24"/>
      <c r="G10" s="25">
        <f>Parametros!$O$26</f>
        <v>0</v>
      </c>
      <c r="H10" s="192">
        <f>(F10)*G10</f>
        <v>0</v>
      </c>
      <c r="I10" s="24"/>
      <c r="J10" s="25">
        <f>Parametros!$O$26</f>
        <v>0</v>
      </c>
      <c r="K10" s="192">
        <f>(I10)*J10</f>
        <v>0</v>
      </c>
      <c r="L10" s="24"/>
      <c r="M10" s="25">
        <f>Parametros!$O$26</f>
        <v>0</v>
      </c>
      <c r="N10" s="192">
        <f>(L10)*M10</f>
        <v>0</v>
      </c>
      <c r="O10" s="24"/>
      <c r="P10" s="25">
        <f>Parametros!$O$26</f>
        <v>0</v>
      </c>
      <c r="Q10" s="192">
        <f>(O10)*P10</f>
        <v>0</v>
      </c>
      <c r="R10" s="24"/>
      <c r="S10" s="25">
        <f>Parametros!$O$26</f>
        <v>0</v>
      </c>
      <c r="T10" s="192">
        <f>(R10)*S10</f>
        <v>0</v>
      </c>
      <c r="U10" s="332">
        <f>(C10+F10+I10+L10+O10+R10)</f>
        <v>0</v>
      </c>
      <c r="V10" s="333">
        <f>(E10+H10+K10+N10+Q10+T10)</f>
        <v>0</v>
      </c>
    </row>
    <row r="11" spans="1:29" ht="15.75" thickBot="1" x14ac:dyDescent="0.3">
      <c r="A11" s="14"/>
      <c r="B11" s="328">
        <f>Parametros!$O$25</f>
        <v>5</v>
      </c>
      <c r="C11" s="198">
        <f>SUM(C6:C10)</f>
        <v>0</v>
      </c>
      <c r="D11" s="334"/>
      <c r="E11" s="198">
        <f>SUM(E6:E10)</f>
        <v>0</v>
      </c>
      <c r="F11" s="194">
        <f>SUM(F6:F10)</f>
        <v>0</v>
      </c>
      <c r="G11" s="329"/>
      <c r="H11" s="155">
        <f>SUM(H6:H10)</f>
        <v>0</v>
      </c>
      <c r="I11" s="198">
        <f>SUM(I6:I10)</f>
        <v>0</v>
      </c>
      <c r="J11" s="330"/>
      <c r="K11" s="198">
        <f>SUM(K6:K10)</f>
        <v>0</v>
      </c>
      <c r="L11" s="194">
        <f>SUM(L6:L10)</f>
        <v>0</v>
      </c>
      <c r="M11" s="329"/>
      <c r="N11" s="155">
        <f>SUM(N6:N10)</f>
        <v>0</v>
      </c>
      <c r="O11" s="198">
        <f>SUM(O6:O10)</f>
        <v>0</v>
      </c>
      <c r="P11" s="330"/>
      <c r="Q11" s="198">
        <f>SUM(Q6:Q10)</f>
        <v>0</v>
      </c>
      <c r="R11" s="194">
        <f>SUM(R6:R10)</f>
        <v>0</v>
      </c>
      <c r="S11" s="329"/>
      <c r="T11" s="155">
        <f>SUM(T6:T10)</f>
        <v>0</v>
      </c>
      <c r="U11" s="36">
        <f>SUM(U6:U10)</f>
        <v>0</v>
      </c>
      <c r="V11" s="36">
        <f>SUM(V6:V10)</f>
        <v>0</v>
      </c>
    </row>
    <row r="12" spans="1:29" ht="15.75" thickBo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9" s="20" customFormat="1" ht="15.75" thickBot="1" x14ac:dyDescent="0.3">
      <c r="A13" s="14"/>
      <c r="B13" s="14"/>
      <c r="C13" s="51" t="s">
        <v>118</v>
      </c>
      <c r="D13" s="52"/>
      <c r="E13" s="52"/>
      <c r="F13" s="52"/>
      <c r="G13" s="52"/>
      <c r="H13" s="52"/>
      <c r="I13" s="52"/>
      <c r="J13" s="53"/>
      <c r="K13" s="28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9" ht="4.5" customHeight="1" thickBot="1" x14ac:dyDescent="0.3">
      <c r="A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9" s="20" customFormat="1" ht="15.75" thickBot="1" x14ac:dyDescent="0.3">
      <c r="A15" s="14"/>
      <c r="B15" s="449" t="s">
        <v>12</v>
      </c>
      <c r="C15" s="208" t="str">
        <f>C4</f>
        <v>Julio</v>
      </c>
      <c r="D15" s="209"/>
      <c r="E15" s="210"/>
      <c r="F15" s="211" t="str">
        <f>F4</f>
        <v>Agosto</v>
      </c>
      <c r="G15" s="212"/>
      <c r="H15" s="213"/>
      <c r="I15" s="208" t="str">
        <f>I4</f>
        <v>Septiembre</v>
      </c>
      <c r="J15" s="209"/>
      <c r="K15" s="210"/>
      <c r="L15" s="211" t="str">
        <f>L4</f>
        <v>Octubre</v>
      </c>
      <c r="M15" s="212"/>
      <c r="N15" s="213"/>
      <c r="O15" s="208" t="str">
        <f>O4</f>
        <v>Noviembre</v>
      </c>
      <c r="P15" s="209"/>
      <c r="Q15" s="210"/>
      <c r="R15" s="211" t="str">
        <f>R4</f>
        <v>Diciembre</v>
      </c>
      <c r="S15" s="212"/>
      <c r="T15" s="213"/>
      <c r="U15" s="34" t="s">
        <v>33</v>
      </c>
      <c r="V15" s="34" t="s">
        <v>34</v>
      </c>
    </row>
    <row r="16" spans="1:29" s="20" customFormat="1" ht="15.75" thickBot="1" x14ac:dyDescent="0.3">
      <c r="A16" s="14"/>
      <c r="B16" s="450"/>
      <c r="C16" s="223" t="s">
        <v>11</v>
      </c>
      <c r="D16" s="40" t="s">
        <v>24</v>
      </c>
      <c r="E16" s="40" t="s">
        <v>32</v>
      </c>
      <c r="F16" s="41" t="s">
        <v>11</v>
      </c>
      <c r="G16" s="42" t="s">
        <v>24</v>
      </c>
      <c r="H16" s="42" t="s">
        <v>32</v>
      </c>
      <c r="I16" s="39" t="s">
        <v>11</v>
      </c>
      <c r="J16" s="40" t="s">
        <v>24</v>
      </c>
      <c r="K16" s="40" t="s">
        <v>32</v>
      </c>
      <c r="L16" s="41" t="s">
        <v>11</v>
      </c>
      <c r="M16" s="42" t="s">
        <v>24</v>
      </c>
      <c r="N16" s="42" t="s">
        <v>32</v>
      </c>
      <c r="O16" s="39" t="s">
        <v>11</v>
      </c>
      <c r="P16" s="40" t="s">
        <v>24</v>
      </c>
      <c r="Q16" s="40" t="s">
        <v>32</v>
      </c>
      <c r="R16" s="41" t="s">
        <v>11</v>
      </c>
      <c r="S16" s="42" t="s">
        <v>24</v>
      </c>
      <c r="T16" s="42" t="s">
        <v>32</v>
      </c>
      <c r="U16" s="35" t="s">
        <v>11</v>
      </c>
      <c r="V16" s="35" t="s">
        <v>11</v>
      </c>
    </row>
    <row r="17" spans="1:22" s="20" customFormat="1" x14ac:dyDescent="0.25">
      <c r="A17" s="14"/>
      <c r="B17" s="37">
        <f>Parametros!$K$25</f>
        <v>1</v>
      </c>
      <c r="C17" s="21">
        <f>C6*$K$13</f>
        <v>0</v>
      </c>
      <c r="D17" s="22">
        <f>Parametros!$K$26</f>
        <v>0</v>
      </c>
      <c r="E17" s="26">
        <f>(C17)*D17</f>
        <v>0</v>
      </c>
      <c r="F17" s="27">
        <f>F6*$K$13</f>
        <v>0</v>
      </c>
      <c r="G17" s="22">
        <f>Parametros!$K$26</f>
        <v>0</v>
      </c>
      <c r="H17" s="192">
        <f>(F17)*G17</f>
        <v>0</v>
      </c>
      <c r="I17" s="24">
        <f>I6*$K$13</f>
        <v>0</v>
      </c>
      <c r="J17" s="25">
        <f>Parametros!$K$26</f>
        <v>0</v>
      </c>
      <c r="K17" s="26">
        <f>(I17)*J17</f>
        <v>0</v>
      </c>
      <c r="L17" s="21">
        <f>L6*$K$13</f>
        <v>0</v>
      </c>
      <c r="M17" s="22">
        <f>Parametros!$K$26</f>
        <v>0</v>
      </c>
      <c r="N17" s="26">
        <f>(L17)*M17</f>
        <v>0</v>
      </c>
      <c r="O17" s="27">
        <f>O6*$K$13</f>
        <v>0</v>
      </c>
      <c r="P17" s="22">
        <f>Parametros!$K$26</f>
        <v>0</v>
      </c>
      <c r="Q17" s="192">
        <f>(O17)*P17</f>
        <v>0</v>
      </c>
      <c r="R17" s="24">
        <f>R6*$K$13</f>
        <v>0</v>
      </c>
      <c r="S17" s="25">
        <f>Parametros!$K$26</f>
        <v>0</v>
      </c>
      <c r="T17" s="26">
        <f>(R17)*S17</f>
        <v>0</v>
      </c>
      <c r="U17" s="218">
        <f>(C17+F17+I17+L17+O17+R17)</f>
        <v>0</v>
      </c>
      <c r="V17" s="219">
        <f>(E17+H17+K17+N17+Q17+T17)</f>
        <v>0</v>
      </c>
    </row>
    <row r="18" spans="1:22" s="20" customFormat="1" x14ac:dyDescent="0.25">
      <c r="A18" s="14"/>
      <c r="B18" s="38">
        <f>Parametros!$L$25</f>
        <v>2</v>
      </c>
      <c r="C18" s="196">
        <f>C7*$K$13</f>
        <v>0</v>
      </c>
      <c r="D18" s="25">
        <f>Parametros!$L$26</f>
        <v>0</v>
      </c>
      <c r="E18" s="200">
        <f>(C18)*D18</f>
        <v>0</v>
      </c>
      <c r="F18" s="222">
        <f>F7*$K$13</f>
        <v>0</v>
      </c>
      <c r="G18" s="25">
        <f>Parametros!$L$26</f>
        <v>0</v>
      </c>
      <c r="H18" s="203">
        <f>(F18)*G18</f>
        <v>0</v>
      </c>
      <c r="I18" s="196">
        <f>I7*$K$13</f>
        <v>0</v>
      </c>
      <c r="J18" s="199">
        <f>Parametros!$L$26</f>
        <v>0</v>
      </c>
      <c r="K18" s="200">
        <f>(I18)*J18</f>
        <v>0</v>
      </c>
      <c r="L18" s="196">
        <f>L7*$K$13</f>
        <v>0</v>
      </c>
      <c r="M18" s="25">
        <f>Parametros!$L$26</f>
        <v>0</v>
      </c>
      <c r="N18" s="200">
        <f>(L18)*M18</f>
        <v>0</v>
      </c>
      <c r="O18" s="222">
        <f>O7*$K$13</f>
        <v>0</v>
      </c>
      <c r="P18" s="25">
        <f>Parametros!$L$26</f>
        <v>0</v>
      </c>
      <c r="Q18" s="203">
        <f>(O18)*P18</f>
        <v>0</v>
      </c>
      <c r="R18" s="196">
        <f>R7*$K$13</f>
        <v>0</v>
      </c>
      <c r="S18" s="199">
        <f>Parametros!$L$26</f>
        <v>0</v>
      </c>
      <c r="T18" s="200">
        <f>(R18)*S18</f>
        <v>0</v>
      </c>
      <c r="U18" s="220">
        <f>(C18+F18+I18+L18+O18+R18)</f>
        <v>0</v>
      </c>
      <c r="V18" s="221">
        <f>(E18+H18+K18+N18+Q18+T18)</f>
        <v>0</v>
      </c>
    </row>
    <row r="19" spans="1:22" s="20" customFormat="1" x14ac:dyDescent="0.25">
      <c r="A19" s="14"/>
      <c r="B19" s="38">
        <f>Parametros!$M$25</f>
        <v>3</v>
      </c>
      <c r="C19" s="196">
        <f>C8*$K$13</f>
        <v>0</v>
      </c>
      <c r="D19" s="25">
        <f>Parametros!$M$26</f>
        <v>0</v>
      </c>
      <c r="E19" s="200">
        <f>(C19)*D19</f>
        <v>0</v>
      </c>
      <c r="F19" s="222">
        <f>F8*$K$13</f>
        <v>0</v>
      </c>
      <c r="G19" s="25">
        <f>Parametros!$M$26</f>
        <v>0</v>
      </c>
      <c r="H19" s="203">
        <f>(F19)*G19</f>
        <v>0</v>
      </c>
      <c r="I19" s="196">
        <f>I8*$K$13</f>
        <v>0</v>
      </c>
      <c r="J19" s="199">
        <f>Parametros!$M$26</f>
        <v>0</v>
      </c>
      <c r="K19" s="200">
        <f>(I19)*J19</f>
        <v>0</v>
      </c>
      <c r="L19" s="196">
        <f>L8*$K$13</f>
        <v>0</v>
      </c>
      <c r="M19" s="25">
        <f>Parametros!$M$26</f>
        <v>0</v>
      </c>
      <c r="N19" s="200">
        <f>(L19)*M19</f>
        <v>0</v>
      </c>
      <c r="O19" s="222">
        <f>O8*$K$13</f>
        <v>0</v>
      </c>
      <c r="P19" s="25">
        <f>Parametros!$M$26</f>
        <v>0</v>
      </c>
      <c r="Q19" s="203">
        <f>(O19)*P19</f>
        <v>0</v>
      </c>
      <c r="R19" s="196">
        <f>R8*$K$13</f>
        <v>0</v>
      </c>
      <c r="S19" s="199">
        <f>Parametros!$M$26</f>
        <v>0</v>
      </c>
      <c r="T19" s="200">
        <f>(R19)*S19</f>
        <v>0</v>
      </c>
      <c r="U19" s="220">
        <f>(C19+F19+I19+L19+O19+R19)</f>
        <v>0</v>
      </c>
      <c r="V19" s="221">
        <f>(E19+H19+K19+N19+Q19+T19)</f>
        <v>0</v>
      </c>
    </row>
    <row r="20" spans="1:22" s="20" customFormat="1" x14ac:dyDescent="0.25">
      <c r="A20" s="14"/>
      <c r="B20" s="38">
        <f>Parametros!$N$25</f>
        <v>4</v>
      </c>
      <c r="C20" s="196">
        <f>C9*$K$13</f>
        <v>0</v>
      </c>
      <c r="D20" s="25">
        <f>Parametros!$N$26</f>
        <v>0</v>
      </c>
      <c r="E20" s="200">
        <f>(C20)*D20</f>
        <v>0</v>
      </c>
      <c r="F20" s="222">
        <f>F9*$K$13</f>
        <v>0</v>
      </c>
      <c r="G20" s="25">
        <f>Parametros!$N$26</f>
        <v>0</v>
      </c>
      <c r="H20" s="203">
        <f>(F20)*G20</f>
        <v>0</v>
      </c>
      <c r="I20" s="196">
        <f>I9*$K$13</f>
        <v>0</v>
      </c>
      <c r="J20" s="199">
        <f>Parametros!$N$26</f>
        <v>0</v>
      </c>
      <c r="K20" s="200">
        <f>(I20)*J20</f>
        <v>0</v>
      </c>
      <c r="L20" s="196">
        <f>L9*$K$13</f>
        <v>0</v>
      </c>
      <c r="M20" s="25">
        <f>Parametros!$N$26</f>
        <v>0</v>
      </c>
      <c r="N20" s="200">
        <f>(L20)*M20</f>
        <v>0</v>
      </c>
      <c r="O20" s="222">
        <f>O9*$K$13</f>
        <v>0</v>
      </c>
      <c r="P20" s="25">
        <f>Parametros!$N$26</f>
        <v>0</v>
      </c>
      <c r="Q20" s="203">
        <f>(O20)*P20</f>
        <v>0</v>
      </c>
      <c r="R20" s="196">
        <f>R9*$K$13</f>
        <v>0</v>
      </c>
      <c r="S20" s="199">
        <f>Parametros!$N$26</f>
        <v>0</v>
      </c>
      <c r="T20" s="200">
        <f>(R20)*S20</f>
        <v>0</v>
      </c>
      <c r="U20" s="220">
        <f>(C20+F20+I20+L20+O20+R20)</f>
        <v>0</v>
      </c>
      <c r="V20" s="221">
        <f>(E20+H20+K20+N20+Q20+T20)</f>
        <v>0</v>
      </c>
    </row>
    <row r="21" spans="1:22" s="20" customFormat="1" ht="15.75" thickBot="1" x14ac:dyDescent="0.3">
      <c r="A21" s="14"/>
      <c r="B21" s="38">
        <f>Parametros!$O$25</f>
        <v>5</v>
      </c>
      <c r="C21" s="197">
        <f>C10*$K$13</f>
        <v>0</v>
      </c>
      <c r="D21" s="207">
        <f>Parametros!$O$26</f>
        <v>0</v>
      </c>
      <c r="E21" s="202">
        <f>(C21)*D21</f>
        <v>0</v>
      </c>
      <c r="F21" s="222">
        <f>F10*$K$13</f>
        <v>0</v>
      </c>
      <c r="G21" s="207">
        <f>Parametros!$O$26</f>
        <v>0</v>
      </c>
      <c r="H21" s="203">
        <f>(F21)*G21</f>
        <v>0</v>
      </c>
      <c r="I21" s="197">
        <f>I10*$K$13</f>
        <v>0</v>
      </c>
      <c r="J21" s="201">
        <f>Parametros!$O$26</f>
        <v>0</v>
      </c>
      <c r="K21" s="202">
        <f>(I21)*J21</f>
        <v>0</v>
      </c>
      <c r="L21" s="197">
        <f>L10*$K$13</f>
        <v>0</v>
      </c>
      <c r="M21" s="207">
        <f>Parametros!$O$26</f>
        <v>0</v>
      </c>
      <c r="N21" s="202">
        <f>(L21)*M21</f>
        <v>0</v>
      </c>
      <c r="O21" s="222">
        <f>O10*$K$13</f>
        <v>0</v>
      </c>
      <c r="P21" s="207">
        <f>Parametros!$O$26</f>
        <v>0</v>
      </c>
      <c r="Q21" s="203">
        <f>(O21)*P21</f>
        <v>0</v>
      </c>
      <c r="R21" s="197">
        <f>R10*$K$13</f>
        <v>0</v>
      </c>
      <c r="S21" s="201">
        <f>Parametros!$O$26</f>
        <v>0</v>
      </c>
      <c r="T21" s="202">
        <f>(R21)*S21</f>
        <v>0</v>
      </c>
      <c r="U21" s="220">
        <f>(C21+F21+I21+L21+O21+R21)</f>
        <v>0</v>
      </c>
      <c r="V21" s="221">
        <f>(E21+H21+K21+N21+Q21+T21)</f>
        <v>0</v>
      </c>
    </row>
    <row r="22" spans="1:22" s="20" customFormat="1" ht="15.75" thickBot="1" x14ac:dyDescent="0.3">
      <c r="A22" s="14"/>
      <c r="B22" s="32"/>
      <c r="C22" s="198">
        <f>SUM(C17:C21)</f>
        <v>0</v>
      </c>
      <c r="D22" s="334"/>
      <c r="E22" s="198">
        <f>SUM(E17:E21)</f>
        <v>0</v>
      </c>
      <c r="F22" s="194">
        <f>SUM(F17:F21)</f>
        <v>0</v>
      </c>
      <c r="G22" s="329"/>
      <c r="H22" s="155">
        <f>SUM(H17:H21)</f>
        <v>0</v>
      </c>
      <c r="I22" s="33">
        <f>SUM(I17:I21)</f>
        <v>0</v>
      </c>
      <c r="J22" s="329"/>
      <c r="K22" s="33">
        <f>SUM(K17:K21)</f>
        <v>0</v>
      </c>
      <c r="L22" s="198">
        <f>SUM(L17:L21)</f>
        <v>0</v>
      </c>
      <c r="M22" s="334"/>
      <c r="N22" s="198">
        <f>SUM(N17:N21)</f>
        <v>0</v>
      </c>
      <c r="O22" s="194">
        <f>SUM(O17:O21)</f>
        <v>0</v>
      </c>
      <c r="P22" s="329"/>
      <c r="Q22" s="155">
        <f>SUM(Q17:Q21)</f>
        <v>0</v>
      </c>
      <c r="R22" s="33">
        <f>SUM(R17:R21)</f>
        <v>0</v>
      </c>
      <c r="S22" s="329"/>
      <c r="T22" s="33">
        <f>SUM(T17:T21)</f>
        <v>0</v>
      </c>
      <c r="U22" s="36">
        <f>SUM(U17:U21)</f>
        <v>0</v>
      </c>
      <c r="V22" s="36">
        <f>SUM(V17:V21)</f>
        <v>0</v>
      </c>
    </row>
    <row r="23" spans="1:22" ht="15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29" customFormat="1" ht="15.75" thickBot="1" x14ac:dyDescent="0.3">
      <c r="A24" s="14"/>
      <c r="B24" s="14"/>
      <c r="C24" s="54" t="s">
        <v>119</v>
      </c>
      <c r="D24" s="55"/>
      <c r="E24" s="55"/>
      <c r="F24" s="55"/>
      <c r="G24" s="55"/>
      <c r="H24" s="55"/>
      <c r="I24" s="55"/>
      <c r="J24" s="56"/>
      <c r="K24" s="28">
        <v>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29" customFormat="1" ht="4.5" customHeight="1" thickBot="1" x14ac:dyDescent="0.3">
      <c r="A25" s="14"/>
      <c r="C25" s="14"/>
      <c r="D25" s="14"/>
      <c r="E25" s="14"/>
      <c r="F25" s="14"/>
      <c r="G25" s="14"/>
      <c r="H25" s="14"/>
      <c r="I25" s="14"/>
      <c r="J25" s="14"/>
      <c r="K25" s="14">
        <v>9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29" customFormat="1" ht="15.75" thickBot="1" x14ac:dyDescent="0.3">
      <c r="A26" s="14"/>
      <c r="B26" s="449" t="s">
        <v>12</v>
      </c>
      <c r="C26" s="208" t="str">
        <f>C15</f>
        <v>Julio</v>
      </c>
      <c r="D26" s="209"/>
      <c r="E26" s="210"/>
      <c r="F26" s="211" t="str">
        <f>F15</f>
        <v>Agosto</v>
      </c>
      <c r="G26" s="212"/>
      <c r="H26" s="213"/>
      <c r="I26" s="208" t="str">
        <f>I15</f>
        <v>Septiembre</v>
      </c>
      <c r="J26" s="209"/>
      <c r="K26" s="210"/>
      <c r="L26" s="211" t="str">
        <f>L15</f>
        <v>Octubre</v>
      </c>
      <c r="M26" s="212"/>
      <c r="N26" s="213"/>
      <c r="O26" s="208" t="str">
        <f>O15</f>
        <v>Noviembre</v>
      </c>
      <c r="P26" s="209"/>
      <c r="Q26" s="210"/>
      <c r="R26" s="211" t="str">
        <f>R15</f>
        <v>Diciembre</v>
      </c>
      <c r="S26" s="212"/>
      <c r="T26" s="213"/>
      <c r="U26" s="34" t="s">
        <v>33</v>
      </c>
      <c r="V26" s="34" t="s">
        <v>34</v>
      </c>
    </row>
    <row r="27" spans="1:22" s="29" customFormat="1" ht="15.75" thickBot="1" x14ac:dyDescent="0.3">
      <c r="A27" s="14"/>
      <c r="B27" s="450"/>
      <c r="C27" s="205" t="s">
        <v>11</v>
      </c>
      <c r="D27" s="206" t="s">
        <v>24</v>
      </c>
      <c r="E27" s="206" t="s">
        <v>32</v>
      </c>
      <c r="F27" s="193" t="s">
        <v>11</v>
      </c>
      <c r="G27" s="195" t="s">
        <v>24</v>
      </c>
      <c r="H27" s="195" t="s">
        <v>32</v>
      </c>
      <c r="I27" s="205" t="s">
        <v>11</v>
      </c>
      <c r="J27" s="206" t="s">
        <v>24</v>
      </c>
      <c r="K27" s="206" t="s">
        <v>32</v>
      </c>
      <c r="L27" s="193" t="s">
        <v>11</v>
      </c>
      <c r="M27" s="195" t="s">
        <v>24</v>
      </c>
      <c r="N27" s="195" t="s">
        <v>32</v>
      </c>
      <c r="O27" s="205" t="s">
        <v>11</v>
      </c>
      <c r="P27" s="206" t="s">
        <v>24</v>
      </c>
      <c r="Q27" s="206" t="s">
        <v>32</v>
      </c>
      <c r="R27" s="193" t="s">
        <v>11</v>
      </c>
      <c r="S27" s="195" t="s">
        <v>24</v>
      </c>
      <c r="T27" s="195" t="s">
        <v>32</v>
      </c>
      <c r="U27" s="224" t="s">
        <v>11</v>
      </c>
      <c r="V27" s="224" t="s">
        <v>11</v>
      </c>
    </row>
    <row r="28" spans="1:22" s="29" customFormat="1" x14ac:dyDescent="0.25">
      <c r="A28" s="14"/>
      <c r="B28" s="37">
        <f>Parametros!$K$25</f>
        <v>1</v>
      </c>
      <c r="C28" s="21">
        <f>C6*$K$24</f>
        <v>0</v>
      </c>
      <c r="D28" s="22">
        <f>Parametros!$K$26</f>
        <v>0</v>
      </c>
      <c r="E28" s="191">
        <f>(C28)*D28</f>
        <v>0</v>
      </c>
      <c r="F28" s="21">
        <f>F6*$K$24</f>
        <v>0</v>
      </c>
      <c r="G28" s="22">
        <f>Parametros!$K$26</f>
        <v>0</v>
      </c>
      <c r="H28" s="23">
        <f>(F28)*G28</f>
        <v>0</v>
      </c>
      <c r="I28" s="21">
        <f>I6*$K$24</f>
        <v>0</v>
      </c>
      <c r="J28" s="22">
        <f>Parametros!$K$26</f>
        <v>0</v>
      </c>
      <c r="K28" s="191">
        <f>(I28)*J28</f>
        <v>0</v>
      </c>
      <c r="L28" s="21">
        <f>L6*$K$24</f>
        <v>0</v>
      </c>
      <c r="M28" s="22">
        <f>Parametros!$K$26</f>
        <v>0</v>
      </c>
      <c r="N28" s="191">
        <f>(L28)*M28</f>
        <v>0</v>
      </c>
      <c r="O28" s="21">
        <f>O6*$K$24</f>
        <v>0</v>
      </c>
      <c r="P28" s="22">
        <f>Parametros!$K$26</f>
        <v>0</v>
      </c>
      <c r="Q28" s="23">
        <f>(O28)*P28</f>
        <v>0</v>
      </c>
      <c r="R28" s="21">
        <f>R6*$K$24</f>
        <v>0</v>
      </c>
      <c r="S28" s="22">
        <f>Parametros!$K$26</f>
        <v>0</v>
      </c>
      <c r="T28" s="191">
        <f>(R28)*S28</f>
        <v>0</v>
      </c>
      <c r="U28" s="219">
        <f>(C28+F28+I28+L28+O28+R28)</f>
        <v>0</v>
      </c>
      <c r="V28" s="226">
        <f>(E28+H28+K28+N28+Q28+T28)</f>
        <v>0</v>
      </c>
    </row>
    <row r="29" spans="1:22" s="29" customFormat="1" x14ac:dyDescent="0.25">
      <c r="A29" s="14"/>
      <c r="B29" s="38">
        <f>Parametros!$L$25</f>
        <v>2</v>
      </c>
      <c r="C29" s="196">
        <f>C7*$K$24</f>
        <v>0</v>
      </c>
      <c r="D29" s="199">
        <f>Parametros!$L$26</f>
        <v>0</v>
      </c>
      <c r="E29" s="203">
        <f>(C29)*D29</f>
        <v>0</v>
      </c>
      <c r="F29" s="196">
        <f>F7*$K$24</f>
        <v>0</v>
      </c>
      <c r="G29" s="199">
        <f>Parametros!$L$26</f>
        <v>0</v>
      </c>
      <c r="H29" s="200">
        <f>(F29)*G29</f>
        <v>0</v>
      </c>
      <c r="I29" s="196">
        <f>I7*$K$24</f>
        <v>0</v>
      </c>
      <c r="J29" s="199">
        <f>Parametros!$L$26</f>
        <v>0</v>
      </c>
      <c r="K29" s="203">
        <f>(I29)*J29</f>
        <v>0</v>
      </c>
      <c r="L29" s="196">
        <f>L7*$K$24</f>
        <v>0</v>
      </c>
      <c r="M29" s="199">
        <f>Parametros!$L$26</f>
        <v>0</v>
      </c>
      <c r="N29" s="203">
        <f>(L29)*M29</f>
        <v>0</v>
      </c>
      <c r="O29" s="196">
        <f>O7*$K$24</f>
        <v>0</v>
      </c>
      <c r="P29" s="199">
        <f>Parametros!$L$26</f>
        <v>0</v>
      </c>
      <c r="Q29" s="200">
        <f>(O29)*P29</f>
        <v>0</v>
      </c>
      <c r="R29" s="196">
        <f>R7*$K$24</f>
        <v>0</v>
      </c>
      <c r="S29" s="199">
        <f>Parametros!$L$26</f>
        <v>0</v>
      </c>
      <c r="T29" s="203">
        <f>(R29)*S29</f>
        <v>0</v>
      </c>
      <c r="U29" s="221">
        <f>(C29+F29+I29+L29+O29+R29)</f>
        <v>0</v>
      </c>
      <c r="V29" s="227">
        <f>(E29+H29+K29+N29+Q29+T29)</f>
        <v>0</v>
      </c>
    </row>
    <row r="30" spans="1:22" s="29" customFormat="1" x14ac:dyDescent="0.25">
      <c r="A30" s="14"/>
      <c r="B30" s="38">
        <f>Parametros!$M$25</f>
        <v>3</v>
      </c>
      <c r="C30" s="196">
        <f>C8*$K$24</f>
        <v>0</v>
      </c>
      <c r="D30" s="199">
        <f>Parametros!$M$26</f>
        <v>0</v>
      </c>
      <c r="E30" s="203">
        <f>(C30)*D30</f>
        <v>0</v>
      </c>
      <c r="F30" s="196">
        <f>F8*$K$24</f>
        <v>0</v>
      </c>
      <c r="G30" s="199">
        <f>Parametros!$M$26</f>
        <v>0</v>
      </c>
      <c r="H30" s="200">
        <f>(F30)*G30</f>
        <v>0</v>
      </c>
      <c r="I30" s="196">
        <f>I8*$K$24</f>
        <v>0</v>
      </c>
      <c r="J30" s="199">
        <f>Parametros!$M$26</f>
        <v>0</v>
      </c>
      <c r="K30" s="203">
        <f>(I30)*J30</f>
        <v>0</v>
      </c>
      <c r="L30" s="196">
        <f>L8*$K$24</f>
        <v>0</v>
      </c>
      <c r="M30" s="199">
        <f>Parametros!$M$26</f>
        <v>0</v>
      </c>
      <c r="N30" s="203">
        <f>(L30)*M30</f>
        <v>0</v>
      </c>
      <c r="O30" s="196">
        <f>O8*$K$24</f>
        <v>0</v>
      </c>
      <c r="P30" s="199">
        <f>Parametros!$M$26</f>
        <v>0</v>
      </c>
      <c r="Q30" s="200">
        <f>(O30)*P30</f>
        <v>0</v>
      </c>
      <c r="R30" s="196">
        <f>R8*$K$24</f>
        <v>0</v>
      </c>
      <c r="S30" s="199">
        <f>Parametros!$M$26</f>
        <v>0</v>
      </c>
      <c r="T30" s="203">
        <f>(R30)*S30</f>
        <v>0</v>
      </c>
      <c r="U30" s="221">
        <f>(C30+F30+I30+L30+O30+R30)</f>
        <v>0</v>
      </c>
      <c r="V30" s="227">
        <f>(E30+H30+K30+N30+Q30+T30)</f>
        <v>0</v>
      </c>
    </row>
    <row r="31" spans="1:22" s="29" customFormat="1" x14ac:dyDescent="0.25">
      <c r="A31" s="14"/>
      <c r="B31" s="38">
        <f>Parametros!$N$25</f>
        <v>4</v>
      </c>
      <c r="C31" s="196">
        <f>C9*$K$24</f>
        <v>0</v>
      </c>
      <c r="D31" s="199">
        <f>Parametros!$N$26</f>
        <v>0</v>
      </c>
      <c r="E31" s="203">
        <f>(C31)*D31</f>
        <v>0</v>
      </c>
      <c r="F31" s="196">
        <f>F9*$K$24</f>
        <v>0</v>
      </c>
      <c r="G31" s="199">
        <f>Parametros!$N$26</f>
        <v>0</v>
      </c>
      <c r="H31" s="200">
        <f>(F31)*G31</f>
        <v>0</v>
      </c>
      <c r="I31" s="196">
        <f>I9*$K$24</f>
        <v>0</v>
      </c>
      <c r="J31" s="199">
        <f>Parametros!$N$26</f>
        <v>0</v>
      </c>
      <c r="K31" s="203">
        <f>(I31)*J31</f>
        <v>0</v>
      </c>
      <c r="L31" s="196">
        <f>L9*$K$24</f>
        <v>0</v>
      </c>
      <c r="M31" s="199">
        <f>Parametros!$N$26</f>
        <v>0</v>
      </c>
      <c r="N31" s="203">
        <f>(L31)*M31</f>
        <v>0</v>
      </c>
      <c r="O31" s="196">
        <f>O9*$K$24</f>
        <v>0</v>
      </c>
      <c r="P31" s="199">
        <f>Parametros!$N$26</f>
        <v>0</v>
      </c>
      <c r="Q31" s="200">
        <f>(O31)*P31</f>
        <v>0</v>
      </c>
      <c r="R31" s="196">
        <f>R9*$K$24</f>
        <v>0</v>
      </c>
      <c r="S31" s="199">
        <f>Parametros!$N$26</f>
        <v>0</v>
      </c>
      <c r="T31" s="203">
        <f>(R31)*S31</f>
        <v>0</v>
      </c>
      <c r="U31" s="221">
        <f>(C31+F31+I31+L31+O31+R31)</f>
        <v>0</v>
      </c>
      <c r="V31" s="227">
        <f>(E31+H31+K31+N31+Q31+T31)</f>
        <v>0</v>
      </c>
    </row>
    <row r="32" spans="1:22" s="29" customFormat="1" ht="15.75" thickBot="1" x14ac:dyDescent="0.3">
      <c r="A32" s="14"/>
      <c r="B32" s="38">
        <f>Parametros!$O$25</f>
        <v>5</v>
      </c>
      <c r="C32" s="197">
        <f>C10*$K$24</f>
        <v>0</v>
      </c>
      <c r="D32" s="201">
        <f>Parametros!$O$26</f>
        <v>0</v>
      </c>
      <c r="E32" s="204">
        <f>(C32)*D32</f>
        <v>0</v>
      </c>
      <c r="F32" s="197">
        <f>F10*$K$24</f>
        <v>0</v>
      </c>
      <c r="G32" s="201">
        <f>Parametros!$O$26</f>
        <v>0</v>
      </c>
      <c r="H32" s="202">
        <f>(F32)*G32</f>
        <v>0</v>
      </c>
      <c r="I32" s="197">
        <f>I10*$K$24</f>
        <v>0</v>
      </c>
      <c r="J32" s="201">
        <f>Parametros!$O$26</f>
        <v>0</v>
      </c>
      <c r="K32" s="204">
        <f>(I32)*J32</f>
        <v>0</v>
      </c>
      <c r="L32" s="197">
        <f>L10*$K$24</f>
        <v>0</v>
      </c>
      <c r="M32" s="201">
        <f>Parametros!$O$26</f>
        <v>0</v>
      </c>
      <c r="N32" s="204">
        <f>(L32)*M32</f>
        <v>0</v>
      </c>
      <c r="O32" s="197">
        <f>O10*$K$24</f>
        <v>0</v>
      </c>
      <c r="P32" s="201">
        <f>Parametros!$O$26</f>
        <v>0</v>
      </c>
      <c r="Q32" s="202">
        <f>(O32)*P32</f>
        <v>0</v>
      </c>
      <c r="R32" s="197">
        <f>R10*$K$24</f>
        <v>0</v>
      </c>
      <c r="S32" s="201">
        <f>Parametros!$O$26</f>
        <v>0</v>
      </c>
      <c r="T32" s="204">
        <f>(R32)*S32</f>
        <v>0</v>
      </c>
      <c r="U32" s="332">
        <f>(C32+F32+I32+L32+O32+R32)</f>
        <v>0</v>
      </c>
      <c r="V32" s="228">
        <f>(E32+H32+K32+N32+Q32+T32)</f>
        <v>0</v>
      </c>
    </row>
    <row r="33" spans="1:22" s="29" customFormat="1" ht="15.75" thickBot="1" x14ac:dyDescent="0.3">
      <c r="A33" s="14"/>
      <c r="B33" s="32"/>
      <c r="C33" s="198">
        <f>SUM(C28:C32)</f>
        <v>0</v>
      </c>
      <c r="D33" s="334"/>
      <c r="E33" s="198">
        <f>SUM(E28:E32)</f>
        <v>0</v>
      </c>
      <c r="F33" s="194">
        <f>SUM(F28:F32)</f>
        <v>0</v>
      </c>
      <c r="G33" s="334"/>
      <c r="H33" s="155">
        <f>SUM(H28:H32)</f>
        <v>0</v>
      </c>
      <c r="I33" s="33">
        <f>SUM(I28:I32)</f>
        <v>0</v>
      </c>
      <c r="J33" s="334"/>
      <c r="K33" s="33">
        <f>SUM(K28:K32)</f>
        <v>0</v>
      </c>
      <c r="L33" s="198">
        <f>SUM(L28:L32)</f>
        <v>0</v>
      </c>
      <c r="M33" s="334"/>
      <c r="N33" s="198">
        <f>SUM(N28:N32)</f>
        <v>0</v>
      </c>
      <c r="O33" s="194">
        <f>SUM(O28:O32)</f>
        <v>0</v>
      </c>
      <c r="P33" s="334"/>
      <c r="Q33" s="155">
        <f>SUM(Q28:Q32)</f>
        <v>0</v>
      </c>
      <c r="R33" s="33">
        <f>SUM(R28:R32)</f>
        <v>0</v>
      </c>
      <c r="S33" s="334"/>
      <c r="T33" s="33">
        <f>SUM(T28:T32)</f>
        <v>0</v>
      </c>
      <c r="U33" s="225">
        <f>SUM(U28:U32)</f>
        <v>0</v>
      </c>
      <c r="V33" s="225">
        <f>SUM(V28:V32)</f>
        <v>0</v>
      </c>
    </row>
    <row r="34" spans="1:22" s="29" customFormat="1" ht="15.75" thickBot="1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75" customFormat="1" ht="15.75" thickBot="1" x14ac:dyDescent="0.3">
      <c r="A35" s="14"/>
      <c r="B35" s="14"/>
      <c r="C35" s="78" t="s">
        <v>71</v>
      </c>
      <c r="D35" s="79"/>
      <c r="E35" s="79"/>
      <c r="F35" s="79"/>
      <c r="G35" s="79"/>
      <c r="H35" s="79"/>
      <c r="I35" s="79"/>
      <c r="J35" s="80"/>
      <c r="K35" s="140">
        <v>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75" customFormat="1" ht="4.5" customHeight="1" thickBot="1" x14ac:dyDescent="0.3">
      <c r="A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75" customFormat="1" ht="15.75" thickBot="1" x14ac:dyDescent="0.3">
      <c r="A37" s="14"/>
      <c r="B37" s="449" t="s">
        <v>12</v>
      </c>
      <c r="C37" s="208" t="str">
        <f>C26</f>
        <v>Julio</v>
      </c>
      <c r="D37" s="209"/>
      <c r="E37" s="210"/>
      <c r="F37" s="211" t="str">
        <f>F26</f>
        <v>Agosto</v>
      </c>
      <c r="G37" s="212"/>
      <c r="H37" s="213"/>
      <c r="I37" s="208" t="str">
        <f>I26</f>
        <v>Septiembre</v>
      </c>
      <c r="J37" s="209"/>
      <c r="K37" s="210"/>
      <c r="L37" s="211" t="str">
        <f>L26</f>
        <v>Octubre</v>
      </c>
      <c r="M37" s="212"/>
      <c r="N37" s="213"/>
      <c r="O37" s="208" t="str">
        <f>O26</f>
        <v>Noviembre</v>
      </c>
      <c r="P37" s="209"/>
      <c r="Q37" s="210"/>
      <c r="R37" s="211" t="str">
        <f>R26</f>
        <v>Diciembre</v>
      </c>
      <c r="S37" s="212"/>
      <c r="T37" s="213"/>
      <c r="U37" s="34" t="s">
        <v>33</v>
      </c>
      <c r="V37" s="34" t="s">
        <v>34</v>
      </c>
    </row>
    <row r="38" spans="1:22" s="75" customFormat="1" ht="15.75" thickBot="1" x14ac:dyDescent="0.3">
      <c r="A38" s="14"/>
      <c r="B38" s="450"/>
      <c r="C38" s="39" t="s">
        <v>11</v>
      </c>
      <c r="D38" s="40" t="s">
        <v>24</v>
      </c>
      <c r="E38" s="40" t="s">
        <v>32</v>
      </c>
      <c r="F38" s="41" t="s">
        <v>11</v>
      </c>
      <c r="G38" s="42" t="s">
        <v>24</v>
      </c>
      <c r="H38" s="42" t="s">
        <v>32</v>
      </c>
      <c r="I38" s="39" t="s">
        <v>11</v>
      </c>
      <c r="J38" s="40" t="s">
        <v>24</v>
      </c>
      <c r="K38" s="40" t="s">
        <v>32</v>
      </c>
      <c r="L38" s="41" t="s">
        <v>11</v>
      </c>
      <c r="M38" s="42" t="s">
        <v>24</v>
      </c>
      <c r="N38" s="42" t="s">
        <v>32</v>
      </c>
      <c r="O38" s="39" t="s">
        <v>11</v>
      </c>
      <c r="P38" s="40" t="s">
        <v>24</v>
      </c>
      <c r="Q38" s="40" t="s">
        <v>32</v>
      </c>
      <c r="R38" s="41" t="s">
        <v>11</v>
      </c>
      <c r="S38" s="42" t="s">
        <v>24</v>
      </c>
      <c r="T38" s="42" t="s">
        <v>32</v>
      </c>
      <c r="U38" s="35" t="s">
        <v>11</v>
      </c>
      <c r="V38" s="35" t="s">
        <v>11</v>
      </c>
    </row>
    <row r="39" spans="1:22" s="75" customFormat="1" x14ac:dyDescent="0.25">
      <c r="A39" s="14"/>
      <c r="B39" s="37">
        <f>Parametros!$K$25</f>
        <v>1</v>
      </c>
      <c r="C39" s="21">
        <f>$K$35</f>
        <v>0</v>
      </c>
      <c r="D39" s="22">
        <f>Parametros!$K$26</f>
        <v>0</v>
      </c>
      <c r="E39" s="23">
        <f>(C39)*D39</f>
        <v>0</v>
      </c>
      <c r="F39" s="21">
        <f>$K$35</f>
        <v>0</v>
      </c>
      <c r="G39" s="22">
        <f>Parametros!$K$26</f>
        <v>0</v>
      </c>
      <c r="H39" s="23">
        <f>(F39)*G39</f>
        <v>0</v>
      </c>
      <c r="I39" s="21">
        <f>$K$35</f>
        <v>0</v>
      </c>
      <c r="J39" s="22">
        <f>Parametros!$K$26</f>
        <v>0</v>
      </c>
      <c r="K39" s="23">
        <f>(I39)*J39</f>
        <v>0</v>
      </c>
      <c r="L39" s="21">
        <f>$K$35</f>
        <v>0</v>
      </c>
      <c r="M39" s="22">
        <f>Parametros!$K$26</f>
        <v>0</v>
      </c>
      <c r="N39" s="23">
        <f>(L39)*M39</f>
        <v>0</v>
      </c>
      <c r="O39" s="21">
        <f>$K$35</f>
        <v>0</v>
      </c>
      <c r="P39" s="22">
        <f>Parametros!$K$26</f>
        <v>0</v>
      </c>
      <c r="Q39" s="23">
        <f>(O39)*P39</f>
        <v>0</v>
      </c>
      <c r="R39" s="21">
        <f>$K$35</f>
        <v>0</v>
      </c>
      <c r="S39" s="22">
        <f>Parametros!$K$26</f>
        <v>0</v>
      </c>
      <c r="T39" s="23">
        <f>(R39)*S39</f>
        <v>0</v>
      </c>
      <c r="U39" s="218">
        <f>(C39+F39+I39+L39+O39+R39)</f>
        <v>0</v>
      </c>
      <c r="V39" s="226">
        <f>(E39+H39+K39+N39+Q39+T39)</f>
        <v>0</v>
      </c>
    </row>
    <row r="40" spans="1:22" s="75" customFormat="1" x14ac:dyDescent="0.25">
      <c r="A40" s="14"/>
      <c r="B40" s="38">
        <f>Parametros!$L$25</f>
        <v>2</v>
      </c>
      <c r="C40" s="24">
        <f>$K$35</f>
        <v>0</v>
      </c>
      <c r="D40" s="25">
        <f>Parametros!$L$26</f>
        <v>0</v>
      </c>
      <c r="E40" s="26">
        <f>(C40)*D40</f>
        <v>0</v>
      </c>
      <c r="F40" s="24">
        <f>$K$35</f>
        <v>0</v>
      </c>
      <c r="G40" s="25">
        <f>Parametros!$L$26</f>
        <v>0</v>
      </c>
      <c r="H40" s="26">
        <f>(F40)*G40</f>
        <v>0</v>
      </c>
      <c r="I40" s="24">
        <f>$K$35</f>
        <v>0</v>
      </c>
      <c r="J40" s="25">
        <f>Parametros!$L$26</f>
        <v>0</v>
      </c>
      <c r="K40" s="26">
        <f>(I40)*J40</f>
        <v>0</v>
      </c>
      <c r="L40" s="24">
        <f>$K$35</f>
        <v>0</v>
      </c>
      <c r="M40" s="25">
        <f>Parametros!$L$26</f>
        <v>0</v>
      </c>
      <c r="N40" s="26">
        <f>(L40)*M40</f>
        <v>0</v>
      </c>
      <c r="O40" s="24">
        <f>$K$35</f>
        <v>0</v>
      </c>
      <c r="P40" s="25">
        <f>Parametros!$L$26</f>
        <v>0</v>
      </c>
      <c r="Q40" s="26">
        <f>(O40)*P40</f>
        <v>0</v>
      </c>
      <c r="R40" s="24">
        <f>$K$35</f>
        <v>0</v>
      </c>
      <c r="S40" s="25">
        <f>Parametros!$L$26</f>
        <v>0</v>
      </c>
      <c r="T40" s="26">
        <f>(R40)*S40</f>
        <v>0</v>
      </c>
      <c r="U40" s="220">
        <f>(C40+F40+I40+L40+O40+R40)</f>
        <v>0</v>
      </c>
      <c r="V40" s="227">
        <f>(E40+H40+K40+N40+Q40+T40)</f>
        <v>0</v>
      </c>
    </row>
    <row r="41" spans="1:22" s="75" customFormat="1" x14ac:dyDescent="0.25">
      <c r="A41" s="14"/>
      <c r="B41" s="38">
        <f>Parametros!$M$25</f>
        <v>3</v>
      </c>
      <c r="C41" s="24">
        <f>$K$35</f>
        <v>0</v>
      </c>
      <c r="D41" s="25">
        <f>Parametros!$M$26</f>
        <v>0</v>
      </c>
      <c r="E41" s="26">
        <f>(C41)*D41</f>
        <v>0</v>
      </c>
      <c r="F41" s="24">
        <f>$K$35</f>
        <v>0</v>
      </c>
      <c r="G41" s="25">
        <f>Parametros!$M$26</f>
        <v>0</v>
      </c>
      <c r="H41" s="26">
        <f>(F41)*G41</f>
        <v>0</v>
      </c>
      <c r="I41" s="24">
        <f>$K$35</f>
        <v>0</v>
      </c>
      <c r="J41" s="25">
        <f>Parametros!$M$26</f>
        <v>0</v>
      </c>
      <c r="K41" s="26">
        <f>(I41)*J41</f>
        <v>0</v>
      </c>
      <c r="L41" s="24">
        <f>$K$35</f>
        <v>0</v>
      </c>
      <c r="M41" s="25">
        <f>Parametros!$M$26</f>
        <v>0</v>
      </c>
      <c r="N41" s="26">
        <f>(L41)*M41</f>
        <v>0</v>
      </c>
      <c r="O41" s="24">
        <f>$K$35</f>
        <v>0</v>
      </c>
      <c r="P41" s="25">
        <f>Parametros!$M$26</f>
        <v>0</v>
      </c>
      <c r="Q41" s="26">
        <f>(O41)*P41</f>
        <v>0</v>
      </c>
      <c r="R41" s="24">
        <f>$K$35</f>
        <v>0</v>
      </c>
      <c r="S41" s="25">
        <f>Parametros!$M$26</f>
        <v>0</v>
      </c>
      <c r="T41" s="26">
        <f>(R41)*S41</f>
        <v>0</v>
      </c>
      <c r="U41" s="220">
        <f>(C41+F41+I41+L41+O41+R41)</f>
        <v>0</v>
      </c>
      <c r="V41" s="227">
        <f>(E41+H41+K41+N41+Q41+T41)</f>
        <v>0</v>
      </c>
    </row>
    <row r="42" spans="1:22" s="75" customFormat="1" x14ac:dyDescent="0.25">
      <c r="A42" s="14"/>
      <c r="B42" s="38">
        <f>Parametros!$N$25</f>
        <v>4</v>
      </c>
      <c r="C42" s="24">
        <f>$K$35</f>
        <v>0</v>
      </c>
      <c r="D42" s="25">
        <f>Parametros!$N$26</f>
        <v>0</v>
      </c>
      <c r="E42" s="26">
        <f>(C42)*D42</f>
        <v>0</v>
      </c>
      <c r="F42" s="24">
        <f>$K$35</f>
        <v>0</v>
      </c>
      <c r="G42" s="25">
        <f>Parametros!$N$26</f>
        <v>0</v>
      </c>
      <c r="H42" s="26">
        <f>(F42)*G42</f>
        <v>0</v>
      </c>
      <c r="I42" s="24">
        <f>$K$35</f>
        <v>0</v>
      </c>
      <c r="J42" s="25">
        <f>Parametros!$N$26</f>
        <v>0</v>
      </c>
      <c r="K42" s="26">
        <f>(I42)*J42</f>
        <v>0</v>
      </c>
      <c r="L42" s="24">
        <f>$K$35</f>
        <v>0</v>
      </c>
      <c r="M42" s="25">
        <f>Parametros!$N$26</f>
        <v>0</v>
      </c>
      <c r="N42" s="26">
        <f>(L42)*M42</f>
        <v>0</v>
      </c>
      <c r="O42" s="24">
        <f>$K$35</f>
        <v>0</v>
      </c>
      <c r="P42" s="25">
        <f>Parametros!$N$26</f>
        <v>0</v>
      </c>
      <c r="Q42" s="26">
        <f>(O42)*P42</f>
        <v>0</v>
      </c>
      <c r="R42" s="24">
        <f>$K$35</f>
        <v>0</v>
      </c>
      <c r="S42" s="25">
        <f>Parametros!$N$26</f>
        <v>0</v>
      </c>
      <c r="T42" s="26">
        <f>(R42)*S42</f>
        <v>0</v>
      </c>
      <c r="U42" s="220">
        <f>(C42+F42+I42+L42+O42+R42)</f>
        <v>0</v>
      </c>
      <c r="V42" s="227">
        <f>(E42+H42+K42+N42+Q42+T42)</f>
        <v>0</v>
      </c>
    </row>
    <row r="43" spans="1:22" s="75" customFormat="1" ht="15.75" thickBot="1" x14ac:dyDescent="0.3">
      <c r="A43" s="14"/>
      <c r="B43" s="38">
        <f>Parametros!$O$25</f>
        <v>5</v>
      </c>
      <c r="C43" s="335">
        <f>$K$35</f>
        <v>0</v>
      </c>
      <c r="D43" s="25">
        <f>Parametros!$O$26</f>
        <v>0</v>
      </c>
      <c r="E43" s="26">
        <f>(C43)*D43</f>
        <v>0</v>
      </c>
      <c r="F43" s="24">
        <f>$K$35</f>
        <v>0</v>
      </c>
      <c r="G43" s="25">
        <f>Parametros!$O$26</f>
        <v>0</v>
      </c>
      <c r="H43" s="26">
        <f>(F43)*G43</f>
        <v>0</v>
      </c>
      <c r="I43" s="24">
        <f>$K$35</f>
        <v>0</v>
      </c>
      <c r="J43" s="25">
        <f>Parametros!$O$26</f>
        <v>0</v>
      </c>
      <c r="K43" s="26">
        <f>(I43)*J43</f>
        <v>0</v>
      </c>
      <c r="L43" s="24">
        <f>$K$35</f>
        <v>0</v>
      </c>
      <c r="M43" s="25">
        <f>Parametros!$O$26</f>
        <v>0</v>
      </c>
      <c r="N43" s="26">
        <f>(L43)*M43</f>
        <v>0</v>
      </c>
      <c r="O43" s="24">
        <f>$K$35</f>
        <v>0</v>
      </c>
      <c r="P43" s="25">
        <f>Parametros!$O$26</f>
        <v>0</v>
      </c>
      <c r="Q43" s="26">
        <f>(O43)*P43</f>
        <v>0</v>
      </c>
      <c r="R43" s="24">
        <f>$K$35</f>
        <v>0</v>
      </c>
      <c r="S43" s="25">
        <f>Parametros!$O$26</f>
        <v>0</v>
      </c>
      <c r="T43" s="26">
        <f>(R43)*S43</f>
        <v>0</v>
      </c>
      <c r="U43" s="229">
        <f>(C43+F43+I43+L43+O43+R43)</f>
        <v>0</v>
      </c>
      <c r="V43" s="228">
        <f>(E43+H43+K43+N43+Q43+T43)</f>
        <v>0</v>
      </c>
    </row>
    <row r="44" spans="1:22" s="75" customFormat="1" ht="15.75" thickBot="1" x14ac:dyDescent="0.3">
      <c r="A44" s="14"/>
      <c r="B44" s="32"/>
      <c r="C44" s="33">
        <f>SUM(C39:C43)</f>
        <v>0</v>
      </c>
      <c r="D44" s="334"/>
      <c r="E44" s="198">
        <f>SUM(E39:E43)</f>
        <v>0</v>
      </c>
      <c r="F44" s="194">
        <f>SUM(F39:F43)</f>
        <v>0</v>
      </c>
      <c r="G44" s="334"/>
      <c r="H44" s="155">
        <f>SUM(H39:H43)</f>
        <v>0</v>
      </c>
      <c r="I44" s="33">
        <f>SUM(I39:I43)</f>
        <v>0</v>
      </c>
      <c r="J44" s="334"/>
      <c r="K44" s="33">
        <f>SUM(K39:K43)</f>
        <v>0</v>
      </c>
      <c r="L44" s="198">
        <f>SUM(L39:L43)</f>
        <v>0</v>
      </c>
      <c r="M44" s="334"/>
      <c r="N44" s="198">
        <f>SUM(N39:N43)</f>
        <v>0</v>
      </c>
      <c r="O44" s="194">
        <f>SUM(O39:O43)</f>
        <v>0</v>
      </c>
      <c r="P44" s="334"/>
      <c r="Q44" s="155">
        <f>SUM(Q39:Q43)</f>
        <v>0</v>
      </c>
      <c r="R44" s="33">
        <f>SUM(R39:R43)</f>
        <v>0</v>
      </c>
      <c r="S44" s="334"/>
      <c r="T44" s="33">
        <f>SUM(T39:T43)</f>
        <v>0</v>
      </c>
      <c r="U44" s="225">
        <f>SUM(U39:U43)</f>
        <v>0</v>
      </c>
      <c r="V44" s="225">
        <f>SUM(V39:V43)</f>
        <v>0</v>
      </c>
    </row>
    <row r="45" spans="1:22" s="75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75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31" customFormat="1" x14ac:dyDescent="0.25">
      <c r="A47" s="14"/>
      <c r="B47" s="14"/>
      <c r="C47" s="135" t="s">
        <v>55</v>
      </c>
      <c r="D47" s="136"/>
      <c r="E47" s="136"/>
      <c r="F47" s="136"/>
      <c r="G47" s="136"/>
      <c r="H47" s="136"/>
      <c r="I47" s="156"/>
      <c r="J47" s="446" t="s">
        <v>82</v>
      </c>
      <c r="K47" s="447"/>
      <c r="L47" s="448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31" customFormat="1" ht="15.75" thickBot="1" x14ac:dyDescent="0.3">
      <c r="A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31" customFormat="1" ht="15.75" thickBot="1" x14ac:dyDescent="0.3">
      <c r="A49" s="14"/>
      <c r="B49" s="449" t="s">
        <v>12</v>
      </c>
      <c r="C49" s="208" t="str">
        <f>C37</f>
        <v>Julio</v>
      </c>
      <c r="D49" s="209"/>
      <c r="E49" s="210"/>
      <c r="F49" s="211" t="str">
        <f>F37</f>
        <v>Agosto</v>
      </c>
      <c r="G49" s="212"/>
      <c r="H49" s="213"/>
      <c r="I49" s="208" t="str">
        <f>I37</f>
        <v>Septiembre</v>
      </c>
      <c r="J49" s="209"/>
      <c r="K49" s="210"/>
      <c r="L49" s="211" t="str">
        <f>L37</f>
        <v>Octubre</v>
      </c>
      <c r="M49" s="212"/>
      <c r="N49" s="213"/>
      <c r="O49" s="208" t="str">
        <f>O37</f>
        <v>Noviembre</v>
      </c>
      <c r="P49" s="209"/>
      <c r="Q49" s="210"/>
      <c r="R49" s="211" t="str">
        <f>R37</f>
        <v>Diciembre</v>
      </c>
      <c r="S49" s="212"/>
      <c r="T49" s="213"/>
      <c r="U49" s="34" t="s">
        <v>33</v>
      </c>
      <c r="V49" s="34" t="s">
        <v>34</v>
      </c>
    </row>
    <row r="50" spans="1:22" s="31" customFormat="1" ht="15.75" thickBot="1" x14ac:dyDescent="0.3">
      <c r="A50" s="14"/>
      <c r="B50" s="450"/>
      <c r="C50" s="39" t="s">
        <v>11</v>
      </c>
      <c r="D50" s="40" t="s">
        <v>24</v>
      </c>
      <c r="E50" s="40" t="s">
        <v>32</v>
      </c>
      <c r="F50" s="41" t="s">
        <v>11</v>
      </c>
      <c r="G50" s="42" t="s">
        <v>24</v>
      </c>
      <c r="H50" s="42" t="s">
        <v>32</v>
      </c>
      <c r="I50" s="39" t="s">
        <v>11</v>
      </c>
      <c r="J50" s="40" t="s">
        <v>24</v>
      </c>
      <c r="K50" s="40" t="s">
        <v>32</v>
      </c>
      <c r="L50" s="41" t="s">
        <v>11</v>
      </c>
      <c r="M50" s="42" t="s">
        <v>24</v>
      </c>
      <c r="N50" s="42" t="s">
        <v>32</v>
      </c>
      <c r="O50" s="39" t="s">
        <v>11</v>
      </c>
      <c r="P50" s="40" t="s">
        <v>24</v>
      </c>
      <c r="Q50" s="40" t="s">
        <v>32</v>
      </c>
      <c r="R50" s="41" t="s">
        <v>11</v>
      </c>
      <c r="S50" s="42" t="s">
        <v>24</v>
      </c>
      <c r="T50" s="42" t="s">
        <v>32</v>
      </c>
      <c r="U50" s="35" t="s">
        <v>11</v>
      </c>
      <c r="V50" s="35" t="s">
        <v>11</v>
      </c>
    </row>
    <row r="51" spans="1:22" s="31" customFormat="1" x14ac:dyDescent="0.25">
      <c r="A51" s="14"/>
      <c r="B51" s="37">
        <f>Parametros!$K$25</f>
        <v>1</v>
      </c>
      <c r="C51" s="21">
        <f>C6+C17+C28+C39</f>
        <v>0</v>
      </c>
      <c r="D51" s="22">
        <f>Parametros!$K$26</f>
        <v>0</v>
      </c>
      <c r="E51" s="23">
        <f>(C51)*D51</f>
        <v>0</v>
      </c>
      <c r="F51" s="21">
        <f>F6+F17+F28+F39</f>
        <v>0</v>
      </c>
      <c r="G51" s="22">
        <f>Parametros!$K$26</f>
        <v>0</v>
      </c>
      <c r="H51" s="23">
        <f>(F51)*G51</f>
        <v>0</v>
      </c>
      <c r="I51" s="21">
        <f>I6+I17+I28+I39</f>
        <v>0</v>
      </c>
      <c r="J51" s="22">
        <f>Parametros!$K$26</f>
        <v>0</v>
      </c>
      <c r="K51" s="23">
        <f>(I51)*J51</f>
        <v>0</v>
      </c>
      <c r="L51" s="21">
        <f>L6+L17+L28+L39</f>
        <v>0</v>
      </c>
      <c r="M51" s="22">
        <f>Parametros!$K$26</f>
        <v>0</v>
      </c>
      <c r="N51" s="23">
        <f>(L51)*M51</f>
        <v>0</v>
      </c>
      <c r="O51" s="21">
        <f>O6+O17+O28+O39</f>
        <v>0</v>
      </c>
      <c r="P51" s="22">
        <f>Parametros!$K$26</f>
        <v>0</v>
      </c>
      <c r="Q51" s="23">
        <f>(O51)*P51</f>
        <v>0</v>
      </c>
      <c r="R51" s="21">
        <f>R6+R17+R28+R39</f>
        <v>0</v>
      </c>
      <c r="S51" s="22">
        <f>Parametros!$K$26</f>
        <v>0</v>
      </c>
      <c r="T51" s="23">
        <f>(R51)*S51</f>
        <v>0</v>
      </c>
      <c r="U51" s="218">
        <f>(C51+F51+I51+L51+O51+R51)</f>
        <v>0</v>
      </c>
      <c r="V51" s="226">
        <f>(E51+H51+K51+N51+Q51+T51)</f>
        <v>0</v>
      </c>
    </row>
    <row r="52" spans="1:22" s="31" customFormat="1" x14ac:dyDescent="0.25">
      <c r="A52" s="14"/>
      <c r="B52" s="38">
        <f>Parametros!$L$25</f>
        <v>2</v>
      </c>
      <c r="C52" s="24">
        <f>C7+C18+C29+C40</f>
        <v>0</v>
      </c>
      <c r="D52" s="25">
        <f>Parametros!$L$26</f>
        <v>0</v>
      </c>
      <c r="E52" s="26">
        <f>(C52)*D52</f>
        <v>0</v>
      </c>
      <c r="F52" s="24">
        <f>F7+F18+F29+F40</f>
        <v>0</v>
      </c>
      <c r="G52" s="25">
        <f>Parametros!$L$26</f>
        <v>0</v>
      </c>
      <c r="H52" s="26">
        <f>(F52)*G52</f>
        <v>0</v>
      </c>
      <c r="I52" s="24">
        <f>I7+I18+I29+I40</f>
        <v>0</v>
      </c>
      <c r="J52" s="25">
        <f>Parametros!$L$26</f>
        <v>0</v>
      </c>
      <c r="K52" s="26">
        <f>(I52)*J52</f>
        <v>0</v>
      </c>
      <c r="L52" s="24">
        <f>L7+L18+L29+L40</f>
        <v>0</v>
      </c>
      <c r="M52" s="25">
        <f>Parametros!$L$26</f>
        <v>0</v>
      </c>
      <c r="N52" s="26">
        <f>(L52)*M52</f>
        <v>0</v>
      </c>
      <c r="O52" s="24">
        <f>O7+O18+O29+O40</f>
        <v>0</v>
      </c>
      <c r="P52" s="25">
        <f>Parametros!$L$26</f>
        <v>0</v>
      </c>
      <c r="Q52" s="26">
        <f>(O52)*P52</f>
        <v>0</v>
      </c>
      <c r="R52" s="24">
        <f>R7+R18+R29+R40</f>
        <v>0</v>
      </c>
      <c r="S52" s="25">
        <f>Parametros!$L$26</f>
        <v>0</v>
      </c>
      <c r="T52" s="26">
        <f>(R52)*S52</f>
        <v>0</v>
      </c>
      <c r="U52" s="220">
        <f>(C52+F52+I52+L52+O52+R52)</f>
        <v>0</v>
      </c>
      <c r="V52" s="227">
        <f>(E52+H52+K52+N52+Q52+T52)</f>
        <v>0</v>
      </c>
    </row>
    <row r="53" spans="1:22" s="31" customFormat="1" x14ac:dyDescent="0.25">
      <c r="A53" s="14"/>
      <c r="B53" s="38">
        <f>Parametros!$M$25</f>
        <v>3</v>
      </c>
      <c r="C53" s="24">
        <f>C8+C19+C30+C41</f>
        <v>0</v>
      </c>
      <c r="D53" s="25">
        <f>Parametros!$M$26</f>
        <v>0</v>
      </c>
      <c r="E53" s="26">
        <f>(C53)*D53</f>
        <v>0</v>
      </c>
      <c r="F53" s="24">
        <f>F8+F19+F30+F41</f>
        <v>0</v>
      </c>
      <c r="G53" s="25">
        <f>Parametros!$M$26</f>
        <v>0</v>
      </c>
      <c r="H53" s="26">
        <f>(F53)*G53</f>
        <v>0</v>
      </c>
      <c r="I53" s="24">
        <f>I8+I19+I30+I41</f>
        <v>0</v>
      </c>
      <c r="J53" s="25">
        <f>Parametros!$M$26</f>
        <v>0</v>
      </c>
      <c r="K53" s="26">
        <f>(I53)*J53</f>
        <v>0</v>
      </c>
      <c r="L53" s="24">
        <f>L8+L19+L30+L41</f>
        <v>0</v>
      </c>
      <c r="M53" s="25">
        <f>Parametros!$M$26</f>
        <v>0</v>
      </c>
      <c r="N53" s="26">
        <f>(L53)*M53</f>
        <v>0</v>
      </c>
      <c r="O53" s="24">
        <f>O8+O19+O30+O41</f>
        <v>0</v>
      </c>
      <c r="P53" s="25">
        <f>Parametros!$M$26</f>
        <v>0</v>
      </c>
      <c r="Q53" s="26">
        <f>(O53)*P53</f>
        <v>0</v>
      </c>
      <c r="R53" s="24">
        <f>R8+R19+R30+R41</f>
        <v>0</v>
      </c>
      <c r="S53" s="25">
        <f>Parametros!$M$26</f>
        <v>0</v>
      </c>
      <c r="T53" s="26">
        <f>(R53)*S53</f>
        <v>0</v>
      </c>
      <c r="U53" s="220">
        <f>(C53+F53+I53+L53+O53+R53)</f>
        <v>0</v>
      </c>
      <c r="V53" s="227">
        <f>(E53+H53+K53+N53+Q53+T53)</f>
        <v>0</v>
      </c>
    </row>
    <row r="54" spans="1:22" s="31" customFormat="1" x14ac:dyDescent="0.25">
      <c r="A54" s="14"/>
      <c r="B54" s="38">
        <f>Parametros!$N$25</f>
        <v>4</v>
      </c>
      <c r="C54" s="24">
        <f>C9+C20+C31+C42</f>
        <v>0</v>
      </c>
      <c r="D54" s="25">
        <f>Parametros!$N$26</f>
        <v>0</v>
      </c>
      <c r="E54" s="26">
        <f>(C54)*D54</f>
        <v>0</v>
      </c>
      <c r="F54" s="24">
        <f>F9+F20+F31+F42</f>
        <v>0</v>
      </c>
      <c r="G54" s="25">
        <f>Parametros!$N$26</f>
        <v>0</v>
      </c>
      <c r="H54" s="26">
        <f>(F54)*G54</f>
        <v>0</v>
      </c>
      <c r="I54" s="24">
        <f>I9+I20+I31+I42</f>
        <v>0</v>
      </c>
      <c r="J54" s="25">
        <f>Parametros!$N$26</f>
        <v>0</v>
      </c>
      <c r="K54" s="26">
        <f>(I54)*J54</f>
        <v>0</v>
      </c>
      <c r="L54" s="24">
        <f>L9+L20+L31+L42</f>
        <v>0</v>
      </c>
      <c r="M54" s="25">
        <f>Parametros!$N$26</f>
        <v>0</v>
      </c>
      <c r="N54" s="26">
        <f>(L54)*M54</f>
        <v>0</v>
      </c>
      <c r="O54" s="24">
        <f>O9+O20+O31+O42</f>
        <v>0</v>
      </c>
      <c r="P54" s="25">
        <f>Parametros!$N$26</f>
        <v>0</v>
      </c>
      <c r="Q54" s="26">
        <f>(O54)*P54</f>
        <v>0</v>
      </c>
      <c r="R54" s="24">
        <f>R9+R20+R31+R42</f>
        <v>0</v>
      </c>
      <c r="S54" s="25">
        <f>Parametros!$N$26</f>
        <v>0</v>
      </c>
      <c r="T54" s="26">
        <f>(R54)*S54</f>
        <v>0</v>
      </c>
      <c r="U54" s="220">
        <f>(C54+F54+I54+L54+O54+R54)</f>
        <v>0</v>
      </c>
      <c r="V54" s="227">
        <f>(E54+H54+K54+N54+Q54+T54)</f>
        <v>0</v>
      </c>
    </row>
    <row r="55" spans="1:22" s="31" customFormat="1" ht="15.75" thickBot="1" x14ac:dyDescent="0.3">
      <c r="A55" s="14"/>
      <c r="B55" s="38">
        <f>Parametros!$O$25</f>
        <v>5</v>
      </c>
      <c r="C55" s="24">
        <f>C10+C21+C32+C43</f>
        <v>0</v>
      </c>
      <c r="D55" s="25">
        <f>Parametros!$O$26</f>
        <v>0</v>
      </c>
      <c r="E55" s="26">
        <f>(C55)*D55</f>
        <v>0</v>
      </c>
      <c r="F55" s="24">
        <f>F10+F21+F32+F43</f>
        <v>0</v>
      </c>
      <c r="G55" s="25">
        <f>Parametros!$O$26</f>
        <v>0</v>
      </c>
      <c r="H55" s="26">
        <f>(F55)*G55</f>
        <v>0</v>
      </c>
      <c r="I55" s="24">
        <f>I10+I21+I32+I43</f>
        <v>0</v>
      </c>
      <c r="J55" s="25">
        <f>Parametros!$O$26</f>
        <v>0</v>
      </c>
      <c r="K55" s="26">
        <f>(I55)*J55</f>
        <v>0</v>
      </c>
      <c r="L55" s="24">
        <f>L10+L21+L32+L43</f>
        <v>0</v>
      </c>
      <c r="M55" s="25">
        <f>Parametros!$O$26</f>
        <v>0</v>
      </c>
      <c r="N55" s="26">
        <f>(L55)*M55</f>
        <v>0</v>
      </c>
      <c r="O55" s="24">
        <f>O10+O21+O32+O43</f>
        <v>0</v>
      </c>
      <c r="P55" s="25">
        <f>Parametros!$O$26</f>
        <v>0</v>
      </c>
      <c r="Q55" s="26">
        <f>(O55)*P55</f>
        <v>0</v>
      </c>
      <c r="R55" s="24">
        <f>R10+R21+R32+R43</f>
        <v>0</v>
      </c>
      <c r="S55" s="25">
        <f>Parametros!$O$26</f>
        <v>0</v>
      </c>
      <c r="T55" s="26">
        <f>(R55)*S55</f>
        <v>0</v>
      </c>
      <c r="U55" s="229">
        <f>(C55+F55+I55+L55+O55+R55)</f>
        <v>0</v>
      </c>
      <c r="V55" s="228">
        <f>(E55+H55+K55+N55+Q55+T55)</f>
        <v>0</v>
      </c>
    </row>
    <row r="56" spans="1:22" s="31" customFormat="1" ht="15.75" thickBot="1" x14ac:dyDescent="0.3">
      <c r="A56" s="14"/>
      <c r="B56" s="32"/>
      <c r="C56" s="33">
        <f>SUM(C51:C55)</f>
        <v>0</v>
      </c>
      <c r="D56" s="334"/>
      <c r="E56" s="198">
        <f>SUM(E51:E55)</f>
        <v>0</v>
      </c>
      <c r="F56" s="194">
        <f>SUM(F51:F55)</f>
        <v>0</v>
      </c>
      <c r="G56" s="334"/>
      <c r="H56" s="155">
        <f>SUM(H51:H55)</f>
        <v>0</v>
      </c>
      <c r="I56" s="33">
        <f>SUM(I51:I55)</f>
        <v>0</v>
      </c>
      <c r="J56" s="334"/>
      <c r="K56" s="33">
        <f>SUM(K51:K55)</f>
        <v>0</v>
      </c>
      <c r="L56" s="198">
        <f>SUM(L51:L55)</f>
        <v>0</v>
      </c>
      <c r="M56" s="334"/>
      <c r="N56" s="198">
        <f>SUM(N51:N55)</f>
        <v>0</v>
      </c>
      <c r="O56" s="194">
        <f>SUM(O51:O55)</f>
        <v>0</v>
      </c>
      <c r="P56" s="334"/>
      <c r="Q56" s="155">
        <f>SUM(Q51:Q55)</f>
        <v>0</v>
      </c>
      <c r="R56" s="33">
        <f>SUM(R51:R55)</f>
        <v>0</v>
      </c>
      <c r="S56" s="334"/>
      <c r="T56" s="33">
        <f>SUM(T51:T55)</f>
        <v>0</v>
      </c>
      <c r="U56" s="225">
        <f>SUM(U51:U55)</f>
        <v>0</v>
      </c>
      <c r="V56" s="225">
        <f>SUM(V51:V55)</f>
        <v>0</v>
      </c>
    </row>
    <row r="57" spans="1:22" s="31" customForma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x14ac:dyDescent="0.25">
      <c r="A58" s="14"/>
      <c r="O58"/>
      <c r="P58"/>
      <c r="Q58"/>
      <c r="R58"/>
      <c r="S58"/>
      <c r="T58"/>
      <c r="U58" s="14"/>
      <c r="V58" s="14"/>
    </row>
    <row r="59" spans="1:22" x14ac:dyDescent="0.25">
      <c r="A59" s="14"/>
      <c r="O59"/>
      <c r="P59"/>
      <c r="Q59"/>
      <c r="R59"/>
      <c r="S59"/>
      <c r="T59"/>
      <c r="U59" s="14"/>
      <c r="V59" s="14"/>
    </row>
    <row r="60" spans="1:22" x14ac:dyDescent="0.25">
      <c r="A60" s="14"/>
      <c r="O60"/>
      <c r="P60"/>
      <c r="Q60"/>
      <c r="R60"/>
      <c r="S60"/>
      <c r="T60"/>
      <c r="U60" s="14"/>
      <c r="V60" s="14"/>
    </row>
    <row r="61" spans="1:22" x14ac:dyDescent="0.25">
      <c r="A61" s="14"/>
      <c r="O61"/>
      <c r="P61"/>
      <c r="Q61"/>
      <c r="R61"/>
      <c r="S61"/>
      <c r="T61"/>
      <c r="U61" s="14"/>
      <c r="V61" s="14"/>
    </row>
    <row r="62" spans="1:22" x14ac:dyDescent="0.25">
      <c r="A62" s="14"/>
      <c r="O62"/>
      <c r="P62"/>
      <c r="Q62"/>
      <c r="R62"/>
      <c r="S62"/>
      <c r="T62"/>
      <c r="U62" s="14"/>
      <c r="V62" s="14"/>
    </row>
    <row r="63" spans="1:22" x14ac:dyDescent="0.25">
      <c r="A63" s="14"/>
      <c r="O63"/>
      <c r="P63"/>
      <c r="Q63"/>
      <c r="R63"/>
      <c r="S63"/>
      <c r="T63"/>
      <c r="U63" s="14"/>
      <c r="V63" s="14"/>
    </row>
    <row r="64" spans="1:22" ht="5.25" customHeight="1" x14ac:dyDescent="0.25">
      <c r="A64" s="14"/>
      <c r="O64"/>
      <c r="P64"/>
      <c r="Q64"/>
      <c r="R64"/>
      <c r="S64"/>
      <c r="T64"/>
      <c r="U64" s="14"/>
      <c r="V64" s="14"/>
    </row>
    <row r="65" spans="1:22" x14ac:dyDescent="0.25">
      <c r="A65" s="14"/>
      <c r="O65"/>
      <c r="P65"/>
      <c r="Q65"/>
      <c r="R65"/>
      <c r="S65"/>
      <c r="T65"/>
      <c r="U65" s="14"/>
      <c r="V65" s="14"/>
    </row>
    <row r="66" spans="1:22" x14ac:dyDescent="0.25">
      <c r="A66" s="14"/>
      <c r="B66" s="14"/>
      <c r="C66" s="14"/>
      <c r="D66" s="14"/>
      <c r="E66" s="14"/>
      <c r="F66" s="14"/>
      <c r="G66" s="14"/>
      <c r="H66" s="14"/>
      <c r="O66"/>
      <c r="P66"/>
      <c r="Q66"/>
      <c r="R66"/>
      <c r="S66"/>
      <c r="T66"/>
      <c r="U66" s="14"/>
      <c r="V66" s="14"/>
    </row>
    <row r="67" spans="1:2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/>
      <c r="P67"/>
      <c r="Q67"/>
      <c r="R67"/>
      <c r="S67"/>
      <c r="T67"/>
      <c r="U67" s="14"/>
      <c r="V67" s="14"/>
    </row>
    <row r="68" spans="1:2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/>
      <c r="P68"/>
      <c r="Q68"/>
      <c r="R68"/>
      <c r="S68"/>
      <c r="T68"/>
      <c r="U68" s="14"/>
      <c r="V68" s="14"/>
    </row>
    <row r="69" spans="1:2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</sheetData>
  <sortState xmlns:xlrd2="http://schemas.microsoft.com/office/spreadsheetml/2017/richdata2" ref="B6:V11">
    <sortCondition descending="1" ref="C4:C11"/>
  </sortState>
  <mergeCells count="6">
    <mergeCell ref="J47:L47"/>
    <mergeCell ref="B4:B5"/>
    <mergeCell ref="B26:B27"/>
    <mergeCell ref="B49:B50"/>
    <mergeCell ref="B15:B16"/>
    <mergeCell ref="B37:B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99"/>
  </sheetPr>
  <dimension ref="A1:M17"/>
  <sheetViews>
    <sheetView showGridLines="0" zoomScaleNormal="100" workbookViewId="0"/>
  </sheetViews>
  <sheetFormatPr baseColWidth="10" defaultRowHeight="15" x14ac:dyDescent="0.25"/>
  <cols>
    <col min="1" max="1" width="4" customWidth="1"/>
    <col min="2" max="2" width="12.42578125" customWidth="1"/>
    <col min="3" max="6" width="13.85546875" customWidth="1"/>
    <col min="7" max="7" width="8.85546875" customWidth="1"/>
    <col min="8" max="8" width="13.7109375" customWidth="1"/>
    <col min="9" max="9" width="1" customWidth="1"/>
    <col min="10" max="10" width="14.140625" customWidth="1"/>
    <col min="11" max="11" width="13.42578125" bestFit="1" customWidth="1"/>
    <col min="12" max="12" width="1.28515625" customWidth="1"/>
    <col min="13" max="13" width="10.85546875" customWidth="1"/>
  </cols>
  <sheetData>
    <row r="1" spans="1:13" ht="15.75" thickBot="1" x14ac:dyDescent="0.3">
      <c r="A1" s="82"/>
    </row>
    <row r="2" spans="1:13" ht="15.75" thickBot="1" x14ac:dyDescent="0.3">
      <c r="B2" s="451" t="s">
        <v>31</v>
      </c>
      <c r="C2" s="452"/>
      <c r="D2" s="452"/>
      <c r="E2" s="452"/>
      <c r="F2" s="452"/>
      <c r="G2" s="452"/>
      <c r="H2" s="453"/>
      <c r="J2" s="454" t="s">
        <v>53</v>
      </c>
      <c r="K2" s="455"/>
    </row>
    <row r="3" spans="1:13" ht="7.5" customHeight="1" thickBot="1" x14ac:dyDescent="0.3"/>
    <row r="4" spans="1:13" ht="15.75" thickBot="1" x14ac:dyDescent="0.3">
      <c r="B4" s="336" t="s">
        <v>25</v>
      </c>
      <c r="C4" s="340" t="s">
        <v>26</v>
      </c>
      <c r="D4" s="340" t="s">
        <v>51</v>
      </c>
      <c r="E4" s="340" t="s">
        <v>27</v>
      </c>
      <c r="F4" s="340" t="s">
        <v>28</v>
      </c>
      <c r="G4" s="341" t="s">
        <v>30</v>
      </c>
      <c r="H4" s="341" t="s">
        <v>70</v>
      </c>
      <c r="J4" s="340" t="s">
        <v>51</v>
      </c>
      <c r="K4" s="340" t="s">
        <v>28</v>
      </c>
      <c r="M4" s="342" t="s">
        <v>52</v>
      </c>
    </row>
    <row r="5" spans="1:13" x14ac:dyDescent="0.25">
      <c r="B5" s="337" t="str">
        <f>'Cap Teorica'!C43</f>
        <v>Julio</v>
      </c>
      <c r="C5" s="45">
        <f>'Pre Ventas'!C56</f>
        <v>0</v>
      </c>
      <c r="D5" s="60">
        <f>'Pre Ventas'!E56</f>
        <v>0</v>
      </c>
      <c r="E5" s="45">
        <f>'Cap Teorica'!F43</f>
        <v>0</v>
      </c>
      <c r="F5" s="57">
        <f>'Cap Real'!F43</f>
        <v>0</v>
      </c>
      <c r="G5" s="137">
        <f t="shared" ref="G5:G7" si="0">IFERROR(F5/D5,0)</f>
        <v>0</v>
      </c>
      <c r="H5" s="275">
        <f t="shared" ref="H5:H7" si="1">F5-D5</f>
        <v>0</v>
      </c>
      <c r="J5" s="67">
        <f>D5</f>
        <v>0</v>
      </c>
      <c r="K5" s="63">
        <f>F5</f>
        <v>0</v>
      </c>
      <c r="M5" s="278">
        <f t="shared" ref="M5:M10" si="2">K5-J5</f>
        <v>0</v>
      </c>
    </row>
    <row r="6" spans="1:13" x14ac:dyDescent="0.25">
      <c r="B6" s="338" t="str">
        <f>'Cap Teorica'!C44</f>
        <v>Agosto</v>
      </c>
      <c r="C6" s="46">
        <f>'Pre Ventas'!F56</f>
        <v>0</v>
      </c>
      <c r="D6" s="61">
        <f>'Pre Ventas'!H56</f>
        <v>0</v>
      </c>
      <c r="E6" s="46">
        <f>'Cap Teorica'!F44</f>
        <v>0</v>
      </c>
      <c r="F6" s="58">
        <f>'Cap Real'!F44</f>
        <v>0</v>
      </c>
      <c r="G6" s="138">
        <f t="shared" si="0"/>
        <v>0</v>
      </c>
      <c r="H6" s="276">
        <f t="shared" si="1"/>
        <v>0</v>
      </c>
      <c r="J6" s="68">
        <f>J5+D6</f>
        <v>0</v>
      </c>
      <c r="K6" s="64">
        <f>K5+F6</f>
        <v>0</v>
      </c>
      <c r="M6" s="278">
        <f t="shared" si="2"/>
        <v>0</v>
      </c>
    </row>
    <row r="7" spans="1:13" x14ac:dyDescent="0.25">
      <c r="B7" s="338" t="str">
        <f>'Cap Teorica'!C45</f>
        <v>Septiembre</v>
      </c>
      <c r="C7" s="46">
        <f>'Pre Ventas'!I56</f>
        <v>0</v>
      </c>
      <c r="D7" s="61">
        <f>'Pre Ventas'!K56</f>
        <v>0</v>
      </c>
      <c r="E7" s="46">
        <f>'Cap Teorica'!F45</f>
        <v>0</v>
      </c>
      <c r="F7" s="58">
        <f>'Cap Real'!F45</f>
        <v>0</v>
      </c>
      <c r="G7" s="138">
        <f t="shared" si="0"/>
        <v>0</v>
      </c>
      <c r="H7" s="276">
        <f t="shared" si="1"/>
        <v>0</v>
      </c>
      <c r="J7" s="68">
        <f>J6+D7</f>
        <v>0</v>
      </c>
      <c r="K7" s="64">
        <f>K6+F7</f>
        <v>0</v>
      </c>
      <c r="M7" s="278">
        <f t="shared" si="2"/>
        <v>0</v>
      </c>
    </row>
    <row r="8" spans="1:13" x14ac:dyDescent="0.25">
      <c r="B8" s="338" t="str">
        <f>'Cap Teorica'!C46</f>
        <v>Octubre</v>
      </c>
      <c r="C8" s="46">
        <f>'Pre Ventas'!L56</f>
        <v>0</v>
      </c>
      <c r="D8" s="61">
        <f>'Pre Ventas'!N56</f>
        <v>0</v>
      </c>
      <c r="E8" s="46">
        <f>'Cap Teorica'!F46</f>
        <v>0</v>
      </c>
      <c r="F8" s="58">
        <f>'Cap Real'!F46</f>
        <v>0</v>
      </c>
      <c r="G8" s="138">
        <f t="shared" ref="G8:G10" si="3">IFERROR(F8/D8,0)</f>
        <v>0</v>
      </c>
      <c r="H8" s="276">
        <f t="shared" ref="H8:H10" si="4">F8-D8</f>
        <v>0</v>
      </c>
      <c r="J8" s="68">
        <f>J7+D8</f>
        <v>0</v>
      </c>
      <c r="K8" s="64">
        <f>K7+F8</f>
        <v>0</v>
      </c>
      <c r="M8" s="278">
        <f t="shared" si="2"/>
        <v>0</v>
      </c>
    </row>
    <row r="9" spans="1:13" x14ac:dyDescent="0.25">
      <c r="B9" s="338" t="str">
        <f>'Cap Teorica'!C47</f>
        <v>Noviembre</v>
      </c>
      <c r="C9" s="46">
        <f>'Pre Ventas'!O56</f>
        <v>0</v>
      </c>
      <c r="D9" s="61">
        <f>'Pre Ventas'!Q56</f>
        <v>0</v>
      </c>
      <c r="E9" s="46">
        <f>'Cap Teorica'!F47</f>
        <v>0</v>
      </c>
      <c r="F9" s="58">
        <f>'Cap Real'!F47</f>
        <v>0</v>
      </c>
      <c r="G9" s="138">
        <f t="shared" si="3"/>
        <v>0</v>
      </c>
      <c r="H9" s="276">
        <f t="shared" si="4"/>
        <v>0</v>
      </c>
      <c r="J9" s="68">
        <f>J8+D9</f>
        <v>0</v>
      </c>
      <c r="K9" s="64">
        <f>K8+F9</f>
        <v>0</v>
      </c>
      <c r="M9" s="278">
        <f t="shared" si="2"/>
        <v>0</v>
      </c>
    </row>
    <row r="10" spans="1:13" ht="15.75" thickBot="1" x14ac:dyDescent="0.3">
      <c r="B10" s="339" t="str">
        <f>'Cap Teorica'!C48</f>
        <v>Diciembre</v>
      </c>
      <c r="C10" s="47">
        <f>'Pre Ventas'!R56</f>
        <v>0</v>
      </c>
      <c r="D10" s="62">
        <f>'Pre Ventas'!T56</f>
        <v>0</v>
      </c>
      <c r="E10" s="47">
        <f>'Cap Teorica'!F48</f>
        <v>0</v>
      </c>
      <c r="F10" s="59">
        <f>'Cap Real'!F48</f>
        <v>0</v>
      </c>
      <c r="G10" s="139">
        <f t="shared" si="3"/>
        <v>0</v>
      </c>
      <c r="H10" s="277">
        <f t="shared" si="4"/>
        <v>0</v>
      </c>
      <c r="J10" s="69">
        <f>J9+D10</f>
        <v>0</v>
      </c>
      <c r="K10" s="65">
        <f>K9+F10</f>
        <v>0</v>
      </c>
      <c r="M10" s="278">
        <f t="shared" si="2"/>
        <v>0</v>
      </c>
    </row>
    <row r="11" spans="1:13" ht="8.25" customHeight="1" thickBot="1" x14ac:dyDescent="0.3">
      <c r="C11" s="16"/>
      <c r="D11" s="16"/>
      <c r="E11" s="16"/>
      <c r="F11" s="16"/>
      <c r="G11" s="18"/>
      <c r="H11" s="17"/>
      <c r="M11" s="9"/>
    </row>
    <row r="12" spans="1:13" ht="15.75" thickBot="1" x14ac:dyDescent="0.3">
      <c r="B12" s="336" t="s">
        <v>29</v>
      </c>
      <c r="C12" s="343">
        <f>SUM(C5:C11)</f>
        <v>0</v>
      </c>
      <c r="D12" s="343">
        <f>SUM(D5:D11)</f>
        <v>0</v>
      </c>
      <c r="E12" s="343">
        <f>SUM(E5:E11)</f>
        <v>0</v>
      </c>
      <c r="F12" s="343">
        <f>SUM(F5:F11)</f>
        <v>0</v>
      </c>
      <c r="G12" s="344" t="e">
        <f>(F12/D12)</f>
        <v>#DIV/0!</v>
      </c>
      <c r="H12" s="343">
        <f>SUM(H5:H11)</f>
        <v>0</v>
      </c>
      <c r="J12" s="144" t="s">
        <v>79</v>
      </c>
      <c r="K12" s="145"/>
    </row>
    <row r="13" spans="1:13" x14ac:dyDescent="0.25">
      <c r="J13" s="146" t="s">
        <v>77</v>
      </c>
      <c r="K13" s="149">
        <f>D12</f>
        <v>0</v>
      </c>
    </row>
    <row r="14" spans="1:13" x14ac:dyDescent="0.25">
      <c r="J14" s="147" t="s">
        <v>61</v>
      </c>
      <c r="K14" s="150">
        <f>F12</f>
        <v>0</v>
      </c>
    </row>
    <row r="15" spans="1:13" x14ac:dyDescent="0.25">
      <c r="J15" s="148" t="s">
        <v>80</v>
      </c>
      <c r="K15" s="152">
        <f>K14-K13</f>
        <v>0</v>
      </c>
    </row>
    <row r="16" spans="1:13" x14ac:dyDescent="0.25">
      <c r="J16" s="148" t="s">
        <v>63</v>
      </c>
      <c r="K16" s="152">
        <f>K15/60</f>
        <v>0</v>
      </c>
    </row>
    <row r="17" spans="10:11" x14ac:dyDescent="0.25">
      <c r="J17" s="147" t="s">
        <v>78</v>
      </c>
      <c r="K17" s="153">
        <f>K16/8</f>
        <v>0</v>
      </c>
    </row>
  </sheetData>
  <mergeCells count="2">
    <mergeCell ref="B2:H2"/>
    <mergeCell ref="J2:K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Q678"/>
  <sheetViews>
    <sheetView showGridLines="0" zoomScaleNormal="100" workbookViewId="0"/>
  </sheetViews>
  <sheetFormatPr baseColWidth="10" defaultRowHeight="15" x14ac:dyDescent="0.25"/>
  <cols>
    <col min="1" max="1" width="1.85546875" customWidth="1"/>
    <col min="2" max="2" width="4" customWidth="1"/>
    <col min="3" max="20" width="7.28515625" customWidth="1"/>
    <col min="21" max="21" width="6.5703125" style="241" customWidth="1"/>
    <col min="22" max="22" width="2.28515625" customWidth="1"/>
    <col min="23" max="23" width="6.85546875" customWidth="1"/>
    <col min="24" max="24" width="3" customWidth="1"/>
    <col min="25" max="25" width="4.140625" customWidth="1"/>
    <col min="26" max="26" width="8.28515625" bestFit="1" customWidth="1"/>
    <col min="27" max="27" width="3.5703125" customWidth="1"/>
    <col min="28" max="28" width="6.7109375" bestFit="1" customWidth="1"/>
    <col min="29" max="29" width="5.85546875" customWidth="1"/>
    <col min="30" max="30" width="3.5703125" customWidth="1"/>
    <col min="31" max="31" width="6.42578125" customWidth="1"/>
    <col min="32" max="32" width="5.85546875" customWidth="1"/>
    <col min="33" max="33" width="3.5703125" customWidth="1"/>
    <col min="34" max="35" width="5.85546875" customWidth="1"/>
    <col min="36" max="36" width="3.5703125" customWidth="1"/>
    <col min="37" max="37" width="6.42578125" customWidth="1"/>
    <col min="38" max="38" width="3.5703125" customWidth="1"/>
    <col min="39" max="39" width="6.5703125" customWidth="1"/>
    <col min="40" max="40" width="5.85546875" customWidth="1"/>
    <col min="41" max="42" width="3.5703125" customWidth="1"/>
    <col min="43" max="43" width="6.5703125" customWidth="1"/>
    <col min="44" max="48" width="6.140625" customWidth="1"/>
  </cols>
  <sheetData>
    <row r="1" spans="1:43" x14ac:dyDescent="0.25">
      <c r="A1" s="14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4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A2" s="1"/>
      <c r="C2" s="410" t="s">
        <v>120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322"/>
      <c r="O2" s="322"/>
      <c r="P2" s="322"/>
      <c r="Q2" s="322"/>
      <c r="R2" s="322"/>
      <c r="S2" s="322"/>
      <c r="T2" s="323"/>
      <c r="U2" s="248"/>
      <c r="V2" s="1"/>
    </row>
    <row r="3" spans="1:43" ht="7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40"/>
      <c r="V3" s="1"/>
    </row>
    <row r="4" spans="1:43" ht="15" customHeight="1" thickBot="1" x14ac:dyDescent="0.3">
      <c r="A4" s="1"/>
      <c r="B4" s="1"/>
      <c r="C4" s="10" t="str">
        <f>'Cap Teorica'!C4</f>
        <v>Julio</v>
      </c>
      <c r="D4" s="11"/>
      <c r="E4" s="237">
        <f>Parametros!$H$16</f>
        <v>1</v>
      </c>
      <c r="F4" s="10" t="str">
        <f>'Cap Teorica'!F4</f>
        <v>Agosto</v>
      </c>
      <c r="G4" s="11"/>
      <c r="H4" s="237">
        <f>Parametros!$H$16</f>
        <v>1</v>
      </c>
      <c r="I4" s="10" t="str">
        <f>'Cap Teorica'!I4</f>
        <v>Septiembre</v>
      </c>
      <c r="J4" s="11"/>
      <c r="K4" s="237">
        <f>Parametros!$H$16</f>
        <v>1</v>
      </c>
      <c r="L4" s="10" t="str">
        <f>'Cap Teorica'!L4</f>
        <v>Octubre</v>
      </c>
      <c r="M4" s="11"/>
      <c r="N4" s="237">
        <f>Parametros!$H$16</f>
        <v>1</v>
      </c>
      <c r="O4" s="10" t="str">
        <f>'Cap Teorica'!O4</f>
        <v>Noviembre</v>
      </c>
      <c r="P4" s="11"/>
      <c r="Q4" s="237">
        <f>Parametros!$H$16</f>
        <v>1</v>
      </c>
      <c r="R4" s="10" t="str">
        <f>'Cap Teorica'!R4</f>
        <v>Diciembre</v>
      </c>
      <c r="S4" s="11"/>
      <c r="T4" s="237">
        <f>Parametros!$H$16</f>
        <v>1</v>
      </c>
      <c r="U4" s="249"/>
      <c r="V4" s="1"/>
      <c r="W4" s="233">
        <f>Parametros!H17</f>
        <v>0.97</v>
      </c>
      <c r="X4" s="233"/>
    </row>
    <row r="5" spans="1:43" ht="15.75" thickBot="1" x14ac:dyDescent="0.3">
      <c r="A5" s="1"/>
      <c r="C5" s="234" t="s">
        <v>19</v>
      </c>
      <c r="D5" s="235" t="s">
        <v>16</v>
      </c>
      <c r="E5" s="236" t="s">
        <v>18</v>
      </c>
      <c r="F5" s="4" t="s">
        <v>19</v>
      </c>
      <c r="G5" s="5" t="s">
        <v>16</v>
      </c>
      <c r="H5" s="12" t="s">
        <v>18</v>
      </c>
      <c r="I5" s="4" t="s">
        <v>19</v>
      </c>
      <c r="J5" s="5" t="s">
        <v>16</v>
      </c>
      <c r="K5" s="12" t="s">
        <v>18</v>
      </c>
      <c r="L5" s="234" t="s">
        <v>19</v>
      </c>
      <c r="M5" s="235" t="s">
        <v>16</v>
      </c>
      <c r="N5" s="236" t="s">
        <v>18</v>
      </c>
      <c r="O5" s="4" t="s">
        <v>19</v>
      </c>
      <c r="P5" s="5" t="s">
        <v>16</v>
      </c>
      <c r="Q5" s="12" t="s">
        <v>18</v>
      </c>
      <c r="R5" s="4" t="s">
        <v>19</v>
      </c>
      <c r="S5" s="5" t="s">
        <v>16</v>
      </c>
      <c r="T5" s="12" t="s">
        <v>18</v>
      </c>
      <c r="U5" s="232"/>
      <c r="V5" s="1"/>
      <c r="W5" s="232"/>
      <c r="X5" s="232"/>
    </row>
    <row r="6" spans="1:43" x14ac:dyDescent="0.25">
      <c r="A6" s="1"/>
      <c r="B6" s="1"/>
      <c r="C6" s="172">
        <v>1</v>
      </c>
      <c r="D6" s="179">
        <f>Parametros!$F$20</f>
        <v>0</v>
      </c>
      <c r="E6" s="174">
        <f>((Parametros!$P$9*60+(1*60))*D6)*E$4</f>
        <v>0</v>
      </c>
      <c r="F6" s="172">
        <v>1</v>
      </c>
      <c r="G6" s="179">
        <f>+Parametros!$F$20</f>
        <v>0</v>
      </c>
      <c r="H6" s="174">
        <f>+((Parametros!$P$9*60)*G6)*H$4</f>
        <v>0</v>
      </c>
      <c r="I6" s="172">
        <v>1</v>
      </c>
      <c r="J6" s="179">
        <f>+Parametros!$F$20</f>
        <v>0</v>
      </c>
      <c r="K6" s="174">
        <f>+((Parametros!$P$12*60)*J6)*$W$4</f>
        <v>0</v>
      </c>
      <c r="L6" s="172">
        <v>1</v>
      </c>
      <c r="M6" s="179">
        <f>Parametros!$F$20</f>
        <v>0</v>
      </c>
      <c r="N6" s="174">
        <f>((Parametros!$P$9*60+(1*60))*M6)*N$4</f>
        <v>0</v>
      </c>
      <c r="O6" s="172">
        <v>1</v>
      </c>
      <c r="P6" s="179">
        <f>+Parametros!$F$20</f>
        <v>0</v>
      </c>
      <c r="Q6" s="174">
        <f>+((Parametros!$P$9*60)*P6)*Q$4</f>
        <v>0</v>
      </c>
      <c r="R6" s="172">
        <v>1</v>
      </c>
      <c r="S6" s="179">
        <f>+Parametros!$F$20</f>
        <v>0</v>
      </c>
      <c r="T6" s="174">
        <f>+((Parametros!$P$12*60)*S6)*$W$4</f>
        <v>0</v>
      </c>
      <c r="U6" s="247"/>
      <c r="V6" s="1"/>
    </row>
    <row r="7" spans="1:43" x14ac:dyDescent="0.25">
      <c r="A7" s="1"/>
      <c r="B7" s="1"/>
      <c r="C7" s="167"/>
      <c r="D7" s="173"/>
      <c r="E7" s="175"/>
      <c r="F7" s="167"/>
      <c r="G7" s="173"/>
      <c r="H7" s="175"/>
      <c r="I7" s="169"/>
      <c r="J7" s="173"/>
      <c r="K7" s="175"/>
      <c r="L7" s="167"/>
      <c r="M7" s="173"/>
      <c r="N7" s="175"/>
      <c r="O7" s="167"/>
      <c r="P7" s="173"/>
      <c r="Q7" s="175"/>
      <c r="R7" s="169"/>
      <c r="S7" s="173"/>
      <c r="T7" s="175"/>
      <c r="U7" s="247"/>
      <c r="V7" s="1"/>
      <c r="Y7" s="85"/>
      <c r="Z7" s="182" t="s">
        <v>59</v>
      </c>
    </row>
    <row r="8" spans="1:43" x14ac:dyDescent="0.25">
      <c r="A8" s="1"/>
      <c r="B8" s="1"/>
      <c r="C8" s="167"/>
      <c r="D8" s="170"/>
      <c r="E8" s="175"/>
      <c r="F8" s="167"/>
      <c r="G8" s="173"/>
      <c r="H8" s="175"/>
      <c r="I8" s="169"/>
      <c r="J8" s="173"/>
      <c r="K8" s="175"/>
      <c r="L8" s="167"/>
      <c r="M8" s="170"/>
      <c r="N8" s="175"/>
      <c r="O8" s="167"/>
      <c r="P8" s="173"/>
      <c r="Q8" s="175"/>
      <c r="R8" s="169"/>
      <c r="S8" s="173"/>
      <c r="T8" s="175"/>
      <c r="U8" s="247"/>
      <c r="V8" s="1"/>
      <c r="Y8" s="166"/>
      <c r="Z8" s="182" t="s">
        <v>56</v>
      </c>
    </row>
    <row r="9" spans="1:43" x14ac:dyDescent="0.25">
      <c r="A9" s="1"/>
      <c r="B9" s="1"/>
      <c r="C9" s="167"/>
      <c r="D9" s="173"/>
      <c r="E9" s="175"/>
      <c r="F9" s="167"/>
      <c r="G9" s="173"/>
      <c r="H9" s="175"/>
      <c r="I9" s="169"/>
      <c r="J9" s="173"/>
      <c r="K9" s="175"/>
      <c r="L9" s="167"/>
      <c r="M9" s="173"/>
      <c r="N9" s="175"/>
      <c r="O9" s="167"/>
      <c r="P9" s="173"/>
      <c r="Q9" s="175"/>
      <c r="R9" s="169"/>
      <c r="S9" s="173"/>
      <c r="T9" s="175"/>
      <c r="U9" s="247"/>
      <c r="V9" s="1"/>
      <c r="Y9" s="86"/>
      <c r="Z9" s="182" t="s">
        <v>57</v>
      </c>
    </row>
    <row r="10" spans="1:43" x14ac:dyDescent="0.25">
      <c r="A10" s="1"/>
      <c r="B10" s="1"/>
      <c r="C10" s="167"/>
      <c r="D10" s="173"/>
      <c r="E10" s="175"/>
      <c r="F10" s="167"/>
      <c r="G10" s="173"/>
      <c r="H10" s="175"/>
      <c r="I10" s="169"/>
      <c r="J10" s="173"/>
      <c r="K10" s="175"/>
      <c r="L10" s="167"/>
      <c r="M10" s="173"/>
      <c r="N10" s="175"/>
      <c r="O10" s="167"/>
      <c r="P10" s="173"/>
      <c r="Q10" s="175"/>
      <c r="R10" s="169"/>
      <c r="S10" s="173"/>
      <c r="T10" s="175"/>
      <c r="U10" s="247"/>
      <c r="V10" s="1"/>
    </row>
    <row r="11" spans="1:43" x14ac:dyDescent="0.25">
      <c r="A11" s="1"/>
      <c r="B11" s="1"/>
      <c r="C11" s="167"/>
      <c r="D11" s="173"/>
      <c r="E11" s="175"/>
      <c r="F11" s="167"/>
      <c r="G11" s="173"/>
      <c r="H11" s="175"/>
      <c r="I11" s="169"/>
      <c r="J11" s="173"/>
      <c r="K11" s="175"/>
      <c r="L11" s="167"/>
      <c r="M11" s="173"/>
      <c r="N11" s="175"/>
      <c r="O11" s="167"/>
      <c r="P11" s="173"/>
      <c r="Q11" s="175"/>
      <c r="R11" s="169"/>
      <c r="S11" s="173"/>
      <c r="T11" s="175"/>
      <c r="U11" s="247"/>
      <c r="V11" s="1"/>
    </row>
    <row r="12" spans="1:43" x14ac:dyDescent="0.25">
      <c r="A12" s="1"/>
      <c r="B12" s="1"/>
      <c r="C12" s="167"/>
      <c r="D12" s="173"/>
      <c r="E12" s="175"/>
      <c r="F12" s="167"/>
      <c r="G12" s="173"/>
      <c r="H12" s="175"/>
      <c r="I12" s="169"/>
      <c r="J12" s="173"/>
      <c r="K12" s="175"/>
      <c r="L12" s="167"/>
      <c r="M12" s="173"/>
      <c r="N12" s="175"/>
      <c r="O12" s="167"/>
      <c r="P12" s="173"/>
      <c r="Q12" s="175"/>
      <c r="R12" s="169"/>
      <c r="S12" s="173"/>
      <c r="T12" s="175"/>
      <c r="U12" s="247"/>
      <c r="V12" s="1"/>
    </row>
    <row r="13" spans="1:43" x14ac:dyDescent="0.25">
      <c r="A13" s="1"/>
      <c r="B13" s="1"/>
      <c r="C13" s="167"/>
      <c r="D13" s="173"/>
      <c r="E13" s="175"/>
      <c r="F13" s="167"/>
      <c r="G13" s="173"/>
      <c r="H13" s="175"/>
      <c r="I13" s="169"/>
      <c r="J13" s="173"/>
      <c r="K13" s="175"/>
      <c r="L13" s="167"/>
      <c r="M13" s="173"/>
      <c r="N13" s="175"/>
      <c r="O13" s="167"/>
      <c r="P13" s="173"/>
      <c r="Q13" s="175"/>
      <c r="R13" s="169"/>
      <c r="S13" s="173"/>
      <c r="T13" s="175"/>
      <c r="U13" s="247"/>
      <c r="V13" s="1"/>
    </row>
    <row r="14" spans="1:43" x14ac:dyDescent="0.25">
      <c r="A14" s="1"/>
      <c r="B14" s="1"/>
      <c r="C14" s="167"/>
      <c r="D14" s="173"/>
      <c r="E14" s="175"/>
      <c r="F14" s="167"/>
      <c r="G14" s="173"/>
      <c r="H14" s="175"/>
      <c r="I14" s="169"/>
      <c r="J14" s="173"/>
      <c r="K14" s="176"/>
      <c r="L14" s="167"/>
      <c r="M14" s="173"/>
      <c r="N14" s="175"/>
      <c r="O14" s="167"/>
      <c r="P14" s="173"/>
      <c r="Q14" s="175"/>
      <c r="R14" s="169"/>
      <c r="S14" s="173"/>
      <c r="T14" s="175"/>
      <c r="U14" s="247"/>
      <c r="V14" s="1"/>
    </row>
    <row r="15" spans="1:43" x14ac:dyDescent="0.25">
      <c r="A15" s="1"/>
      <c r="B15" s="1"/>
      <c r="C15" s="167"/>
      <c r="D15" s="170"/>
      <c r="E15" s="175"/>
      <c r="F15" s="167"/>
      <c r="G15" s="173"/>
      <c r="H15" s="175"/>
      <c r="I15" s="169"/>
      <c r="J15" s="173"/>
      <c r="K15" s="176"/>
      <c r="L15" s="167"/>
      <c r="M15" s="170"/>
      <c r="N15" s="175"/>
      <c r="O15" s="167"/>
      <c r="P15" s="173"/>
      <c r="Q15" s="175"/>
      <c r="R15" s="169"/>
      <c r="S15" s="173"/>
      <c r="T15" s="175"/>
      <c r="U15" s="247"/>
      <c r="V15" s="1"/>
    </row>
    <row r="16" spans="1:43" x14ac:dyDescent="0.25">
      <c r="A16" s="1"/>
      <c r="B16" s="1"/>
      <c r="C16" s="167"/>
      <c r="D16" s="173"/>
      <c r="E16" s="175"/>
      <c r="F16" s="167"/>
      <c r="G16" s="173"/>
      <c r="H16" s="175"/>
      <c r="I16" s="169"/>
      <c r="J16" s="173"/>
      <c r="K16" s="176"/>
      <c r="L16" s="167"/>
      <c r="M16" s="173"/>
      <c r="N16" s="175"/>
      <c r="O16" s="167"/>
      <c r="P16" s="173"/>
      <c r="Q16" s="175"/>
      <c r="R16" s="169"/>
      <c r="S16" s="173"/>
      <c r="T16" s="175"/>
      <c r="U16" s="247"/>
      <c r="V16" s="1"/>
      <c r="Y16" s="70"/>
    </row>
    <row r="17" spans="1:29" x14ac:dyDescent="0.25">
      <c r="A17" s="1"/>
      <c r="B17" s="1"/>
      <c r="C17" s="167"/>
      <c r="D17" s="173"/>
      <c r="E17" s="175"/>
      <c r="F17" s="167"/>
      <c r="G17" s="173"/>
      <c r="H17" s="175"/>
      <c r="I17" s="169"/>
      <c r="J17" s="173"/>
      <c r="K17" s="176"/>
      <c r="L17" s="167"/>
      <c r="M17" s="173"/>
      <c r="N17" s="175"/>
      <c r="O17" s="167"/>
      <c r="P17" s="173"/>
      <c r="Q17" s="175"/>
      <c r="R17" s="169"/>
      <c r="S17" s="173"/>
      <c r="T17" s="175"/>
      <c r="U17" s="247"/>
      <c r="V17" s="1"/>
    </row>
    <row r="18" spans="1:29" x14ac:dyDescent="0.25">
      <c r="A18" s="1"/>
      <c r="B18" s="1"/>
      <c r="C18" s="167"/>
      <c r="D18" s="173"/>
      <c r="E18" s="175"/>
      <c r="F18" s="167"/>
      <c r="G18" s="173"/>
      <c r="H18" s="175"/>
      <c r="I18" s="169"/>
      <c r="J18" s="173"/>
      <c r="K18" s="176"/>
      <c r="L18" s="167"/>
      <c r="M18" s="173"/>
      <c r="N18" s="175"/>
      <c r="O18" s="167"/>
      <c r="P18" s="173"/>
      <c r="Q18" s="175"/>
      <c r="R18" s="169"/>
      <c r="S18" s="173"/>
      <c r="T18" s="175"/>
      <c r="U18" s="247"/>
      <c r="V18" s="1"/>
    </row>
    <row r="19" spans="1:29" x14ac:dyDescent="0.25">
      <c r="A19" s="1"/>
      <c r="B19" s="1"/>
      <c r="C19" s="167"/>
      <c r="D19" s="173"/>
      <c r="E19" s="175"/>
      <c r="F19" s="167"/>
      <c r="G19" s="173"/>
      <c r="H19" s="175"/>
      <c r="I19" s="169"/>
      <c r="J19" s="173"/>
      <c r="K19" s="176"/>
      <c r="L19" s="167"/>
      <c r="M19" s="173"/>
      <c r="N19" s="175"/>
      <c r="O19" s="167"/>
      <c r="P19" s="173"/>
      <c r="Q19" s="175"/>
      <c r="R19" s="169"/>
      <c r="S19" s="173"/>
      <c r="T19" s="175"/>
      <c r="U19" s="247"/>
      <c r="V19" s="1"/>
    </row>
    <row r="20" spans="1:29" x14ac:dyDescent="0.25">
      <c r="A20" s="1"/>
      <c r="B20" s="1"/>
      <c r="C20" s="167"/>
      <c r="D20" s="170"/>
      <c r="E20" s="175"/>
      <c r="F20" s="167"/>
      <c r="G20" s="173"/>
      <c r="H20" s="175"/>
      <c r="I20" s="169"/>
      <c r="J20" s="173"/>
      <c r="K20" s="176"/>
      <c r="L20" s="167"/>
      <c r="M20" s="170"/>
      <c r="N20" s="175"/>
      <c r="O20" s="167"/>
      <c r="P20" s="173"/>
      <c r="Q20" s="175"/>
      <c r="R20" s="169"/>
      <c r="S20" s="173"/>
      <c r="T20" s="175"/>
      <c r="U20" s="247"/>
      <c r="V20" s="1"/>
    </row>
    <row r="21" spans="1:29" x14ac:dyDescent="0.25">
      <c r="A21" s="1"/>
      <c r="B21" s="1"/>
      <c r="C21" s="167"/>
      <c r="D21" s="170"/>
      <c r="E21" s="175"/>
      <c r="F21" s="167"/>
      <c r="G21" s="173"/>
      <c r="H21" s="175"/>
      <c r="I21" s="169"/>
      <c r="J21" s="173"/>
      <c r="K21" s="175"/>
      <c r="L21" s="167"/>
      <c r="M21" s="170"/>
      <c r="N21" s="175"/>
      <c r="O21" s="167"/>
      <c r="P21" s="173"/>
      <c r="Q21" s="175"/>
      <c r="R21" s="169"/>
      <c r="S21" s="173"/>
      <c r="T21" s="175"/>
      <c r="U21" s="247"/>
      <c r="V21" s="1"/>
    </row>
    <row r="22" spans="1:29" ht="15" customHeight="1" x14ac:dyDescent="0.25">
      <c r="A22" s="1"/>
      <c r="B22" s="1"/>
      <c r="C22" s="167"/>
      <c r="D22" s="170"/>
      <c r="E22" s="175"/>
      <c r="F22" s="167"/>
      <c r="G22" s="173"/>
      <c r="H22" s="175"/>
      <c r="I22" s="169"/>
      <c r="J22" s="173"/>
      <c r="K22" s="175"/>
      <c r="L22" s="167"/>
      <c r="M22" s="170"/>
      <c r="N22" s="175"/>
      <c r="O22" s="167"/>
      <c r="P22" s="173"/>
      <c r="Q22" s="175"/>
      <c r="R22" s="169"/>
      <c r="S22" s="173"/>
      <c r="T22" s="175"/>
      <c r="U22" s="247"/>
      <c r="V22" s="1"/>
    </row>
    <row r="23" spans="1:29" x14ac:dyDescent="0.25">
      <c r="A23" s="1"/>
      <c r="B23" s="1"/>
      <c r="C23" s="167"/>
      <c r="D23" s="173"/>
      <c r="E23" s="175"/>
      <c r="F23" s="167"/>
      <c r="G23" s="173"/>
      <c r="H23" s="175"/>
      <c r="I23" s="169"/>
      <c r="J23" s="173"/>
      <c r="K23" s="175"/>
      <c r="L23" s="167"/>
      <c r="M23" s="173"/>
      <c r="N23" s="175"/>
      <c r="O23" s="167"/>
      <c r="P23" s="173"/>
      <c r="Q23" s="175"/>
      <c r="R23" s="169"/>
      <c r="S23" s="173"/>
      <c r="T23" s="175"/>
      <c r="U23" s="247"/>
      <c r="V23" s="1"/>
      <c r="AA23" s="253"/>
      <c r="AB23" s="253"/>
      <c r="AC23" s="253"/>
    </row>
    <row r="24" spans="1:29" x14ac:dyDescent="0.25">
      <c r="A24" s="1"/>
      <c r="B24" s="1"/>
      <c r="C24" s="167"/>
      <c r="D24" s="173"/>
      <c r="E24" s="175"/>
      <c r="F24" s="167"/>
      <c r="G24" s="173"/>
      <c r="H24" s="175"/>
      <c r="I24" s="169"/>
      <c r="J24" s="173"/>
      <c r="K24" s="175"/>
      <c r="L24" s="167"/>
      <c r="M24" s="173"/>
      <c r="N24" s="175"/>
      <c r="O24" s="167"/>
      <c r="P24" s="173"/>
      <c r="Q24" s="175"/>
      <c r="R24" s="169"/>
      <c r="S24" s="173"/>
      <c r="T24" s="175"/>
      <c r="U24" s="247"/>
      <c r="V24" s="1"/>
      <c r="AA24" s="253"/>
      <c r="AB24" s="253"/>
      <c r="AC24" s="253"/>
    </row>
    <row r="25" spans="1:29" x14ac:dyDescent="0.25">
      <c r="A25" s="1"/>
      <c r="B25" s="1"/>
      <c r="C25" s="167"/>
      <c r="D25" s="173"/>
      <c r="E25" s="175"/>
      <c r="F25" s="167"/>
      <c r="G25" s="173"/>
      <c r="H25" s="175"/>
      <c r="I25" s="169"/>
      <c r="J25" s="173"/>
      <c r="K25" s="175"/>
      <c r="L25" s="167"/>
      <c r="M25" s="173"/>
      <c r="N25" s="175"/>
      <c r="O25" s="167"/>
      <c r="P25" s="173"/>
      <c r="Q25" s="175"/>
      <c r="R25" s="169"/>
      <c r="S25" s="173"/>
      <c r="T25" s="175"/>
      <c r="U25" s="247"/>
      <c r="V25" s="1"/>
      <c r="AA25" s="253"/>
      <c r="AB25" s="253"/>
      <c r="AC25" s="253"/>
    </row>
    <row r="26" spans="1:29" x14ac:dyDescent="0.25">
      <c r="A26" s="1"/>
      <c r="B26" s="1"/>
      <c r="C26" s="167"/>
      <c r="D26" s="173"/>
      <c r="E26" s="175"/>
      <c r="F26" s="167"/>
      <c r="G26" s="173"/>
      <c r="H26" s="175"/>
      <c r="I26" s="169"/>
      <c r="J26" s="173"/>
      <c r="K26" s="176"/>
      <c r="L26" s="167"/>
      <c r="M26" s="173"/>
      <c r="N26" s="175"/>
      <c r="O26" s="167"/>
      <c r="P26" s="173"/>
      <c r="Q26" s="175"/>
      <c r="R26" s="169"/>
      <c r="S26" s="173"/>
      <c r="T26" s="175"/>
      <c r="U26" s="247"/>
      <c r="V26" s="1"/>
      <c r="AA26" s="253"/>
      <c r="AB26" s="247"/>
      <c r="AC26" s="253"/>
    </row>
    <row r="27" spans="1:29" x14ac:dyDescent="0.25">
      <c r="A27" s="1"/>
      <c r="B27" s="1"/>
      <c r="C27" s="167"/>
      <c r="D27" s="173"/>
      <c r="E27" s="175"/>
      <c r="F27" s="167"/>
      <c r="G27" s="173"/>
      <c r="H27" s="175"/>
      <c r="I27" s="169"/>
      <c r="J27" s="173"/>
      <c r="K27" s="176"/>
      <c r="L27" s="167"/>
      <c r="M27" s="173"/>
      <c r="N27" s="175"/>
      <c r="O27" s="167"/>
      <c r="P27" s="173"/>
      <c r="Q27" s="175"/>
      <c r="R27" s="169"/>
      <c r="S27" s="173"/>
      <c r="T27" s="175"/>
      <c r="U27" s="247"/>
      <c r="V27" s="1"/>
      <c r="AA27" s="253"/>
      <c r="AB27" s="253"/>
      <c r="AC27" s="253"/>
    </row>
    <row r="28" spans="1:29" x14ac:dyDescent="0.25">
      <c r="A28" s="1"/>
      <c r="B28" s="1"/>
      <c r="C28" s="167"/>
      <c r="D28" s="173"/>
      <c r="E28" s="175"/>
      <c r="F28" s="167"/>
      <c r="G28" s="173"/>
      <c r="H28" s="175"/>
      <c r="I28" s="169"/>
      <c r="J28" s="173"/>
      <c r="K28" s="175"/>
      <c r="L28" s="167"/>
      <c r="M28" s="173"/>
      <c r="N28" s="175"/>
      <c r="O28" s="167"/>
      <c r="P28" s="173"/>
      <c r="Q28" s="175"/>
      <c r="R28" s="169"/>
      <c r="S28" s="173"/>
      <c r="T28" s="175"/>
      <c r="U28" s="247"/>
      <c r="V28" s="1"/>
      <c r="AA28" s="253"/>
      <c r="AB28" s="253"/>
      <c r="AC28" s="253"/>
    </row>
    <row r="29" spans="1:29" ht="15" customHeight="1" x14ac:dyDescent="0.25">
      <c r="A29" s="1"/>
      <c r="B29" s="1"/>
      <c r="C29" s="167"/>
      <c r="D29" s="290"/>
      <c r="E29" s="175"/>
      <c r="F29" s="167"/>
      <c r="G29" s="173"/>
      <c r="H29" s="175"/>
      <c r="I29" s="169"/>
      <c r="J29" s="173"/>
      <c r="K29" s="175"/>
      <c r="L29" s="167"/>
      <c r="M29" s="290"/>
      <c r="N29" s="175"/>
      <c r="O29" s="167"/>
      <c r="P29" s="173"/>
      <c r="Q29" s="175"/>
      <c r="R29" s="169"/>
      <c r="S29" s="173"/>
      <c r="T29" s="175"/>
      <c r="U29" s="247"/>
      <c r="V29" s="1"/>
      <c r="AA29" s="253"/>
      <c r="AB29" s="253"/>
      <c r="AC29" s="253"/>
    </row>
    <row r="30" spans="1:29" x14ac:dyDescent="0.25">
      <c r="A30" s="1"/>
      <c r="B30" s="1"/>
      <c r="C30" s="167"/>
      <c r="D30" s="173"/>
      <c r="E30" s="175"/>
      <c r="F30" s="167"/>
      <c r="G30" s="173"/>
      <c r="H30" s="175"/>
      <c r="I30" s="169"/>
      <c r="J30" s="173"/>
      <c r="K30" s="175"/>
      <c r="L30" s="167"/>
      <c r="M30" s="173"/>
      <c r="N30" s="175"/>
      <c r="O30" s="167"/>
      <c r="P30" s="173"/>
      <c r="Q30" s="175"/>
      <c r="R30" s="169"/>
      <c r="S30" s="173"/>
      <c r="T30" s="175"/>
      <c r="U30" s="247"/>
      <c r="V30" s="1"/>
    </row>
    <row r="31" spans="1:29" x14ac:dyDescent="0.25">
      <c r="A31" s="1"/>
      <c r="B31" s="1"/>
      <c r="C31" s="167"/>
      <c r="D31" s="173"/>
      <c r="E31" s="175"/>
      <c r="F31" s="167"/>
      <c r="G31" s="173"/>
      <c r="H31" s="175"/>
      <c r="I31" s="169"/>
      <c r="J31" s="173"/>
      <c r="K31" s="175"/>
      <c r="L31" s="167"/>
      <c r="M31" s="173"/>
      <c r="N31" s="175"/>
      <c r="O31" s="167"/>
      <c r="P31" s="173"/>
      <c r="Q31" s="175"/>
      <c r="R31" s="169"/>
      <c r="S31" s="173"/>
      <c r="T31" s="175"/>
      <c r="U31" s="247"/>
      <c r="V31" s="1"/>
    </row>
    <row r="32" spans="1:29" x14ac:dyDescent="0.25">
      <c r="A32" s="1"/>
      <c r="B32" s="1"/>
      <c r="C32" s="167"/>
      <c r="D32" s="173"/>
      <c r="E32" s="175"/>
      <c r="F32" s="167"/>
      <c r="G32" s="173"/>
      <c r="H32" s="175"/>
      <c r="I32" s="169"/>
      <c r="J32" s="173"/>
      <c r="K32" s="175"/>
      <c r="L32" s="167"/>
      <c r="M32" s="173"/>
      <c r="N32" s="175"/>
      <c r="O32" s="167"/>
      <c r="P32" s="173"/>
      <c r="Q32" s="175"/>
      <c r="R32" s="169"/>
      <c r="S32" s="173"/>
      <c r="T32" s="175"/>
      <c r="U32" s="247"/>
      <c r="V32" s="1"/>
    </row>
    <row r="33" spans="1:25" x14ac:dyDescent="0.25">
      <c r="A33" s="1"/>
      <c r="B33" s="1"/>
      <c r="C33" s="167"/>
      <c r="D33" s="173"/>
      <c r="E33" s="175"/>
      <c r="F33" s="167"/>
      <c r="G33" s="173"/>
      <c r="H33" s="175"/>
      <c r="I33" s="169"/>
      <c r="J33" s="173"/>
      <c r="K33" s="176"/>
      <c r="L33" s="167"/>
      <c r="M33" s="173"/>
      <c r="N33" s="175"/>
      <c r="O33" s="167"/>
      <c r="P33" s="173"/>
      <c r="Q33" s="175"/>
      <c r="R33" s="169"/>
      <c r="S33" s="173"/>
      <c r="T33" s="175"/>
      <c r="U33" s="247"/>
      <c r="V33" s="1"/>
    </row>
    <row r="34" spans="1:25" x14ac:dyDescent="0.25">
      <c r="A34" s="1"/>
      <c r="B34" s="1"/>
      <c r="C34" s="167"/>
      <c r="D34" s="173"/>
      <c r="E34" s="175"/>
      <c r="F34" s="167"/>
      <c r="G34" s="173"/>
      <c r="H34" s="175"/>
      <c r="I34" s="169"/>
      <c r="J34" s="173"/>
      <c r="K34" s="176"/>
      <c r="L34" s="167"/>
      <c r="M34" s="173"/>
      <c r="N34" s="175"/>
      <c r="O34" s="167"/>
      <c r="P34" s="173"/>
      <c r="Q34" s="175"/>
      <c r="R34" s="169"/>
      <c r="S34" s="173"/>
      <c r="T34" s="175"/>
      <c r="U34" s="247"/>
      <c r="V34" s="1"/>
    </row>
    <row r="35" spans="1:25" x14ac:dyDescent="0.25">
      <c r="A35" s="1"/>
      <c r="B35" s="1"/>
      <c r="C35" s="167"/>
      <c r="D35" s="173"/>
      <c r="E35" s="175"/>
      <c r="F35" s="167"/>
      <c r="G35" s="173"/>
      <c r="H35" s="175"/>
      <c r="I35" s="169"/>
      <c r="J35" s="173"/>
      <c r="K35" s="175"/>
      <c r="L35" s="167"/>
      <c r="M35" s="173"/>
      <c r="N35" s="175"/>
      <c r="O35" s="167"/>
      <c r="P35" s="173"/>
      <c r="Q35" s="175"/>
      <c r="R35" s="169"/>
      <c r="S35" s="173"/>
      <c r="T35" s="175"/>
      <c r="U35" s="247"/>
      <c r="V35" s="1"/>
    </row>
    <row r="36" spans="1:25" ht="15.75" thickBot="1" x14ac:dyDescent="0.3">
      <c r="A36" s="1"/>
      <c r="B36" s="1"/>
      <c r="C36" s="168"/>
      <c r="D36" s="289"/>
      <c r="E36" s="178"/>
      <c r="F36" s="168"/>
      <c r="G36" s="180"/>
      <c r="H36" s="178"/>
      <c r="I36" s="288"/>
      <c r="J36" s="289"/>
      <c r="K36" s="291"/>
      <c r="L36" s="168"/>
      <c r="M36" s="289"/>
      <c r="N36" s="178"/>
      <c r="O36" s="168"/>
      <c r="P36" s="180"/>
      <c r="Q36" s="178"/>
      <c r="R36" s="288"/>
      <c r="S36" s="289"/>
      <c r="T36" s="298"/>
      <c r="U36" s="247"/>
      <c r="V36" s="1"/>
    </row>
    <row r="37" spans="1:25" x14ac:dyDescent="0.25">
      <c r="A37" s="1"/>
      <c r="B37" s="1"/>
      <c r="C37" s="395" t="s">
        <v>17</v>
      </c>
      <c r="D37" s="396"/>
      <c r="E37" s="397"/>
      <c r="F37" s="395" t="s">
        <v>17</v>
      </c>
      <c r="G37" s="396"/>
      <c r="H37" s="397"/>
      <c r="I37" s="395" t="s">
        <v>17</v>
      </c>
      <c r="J37" s="396"/>
      <c r="K37" s="397"/>
      <c r="L37" s="395" t="s">
        <v>17</v>
      </c>
      <c r="M37" s="396"/>
      <c r="N37" s="397"/>
      <c r="O37" s="395" t="s">
        <v>17</v>
      </c>
      <c r="P37" s="396"/>
      <c r="Q37" s="397"/>
      <c r="R37" s="395" t="s">
        <v>17</v>
      </c>
      <c r="S37" s="396"/>
      <c r="T37" s="397"/>
      <c r="U37" s="250"/>
      <c r="V37" s="1"/>
    </row>
    <row r="38" spans="1:25" x14ac:dyDescent="0.25">
      <c r="A38" s="1"/>
      <c r="B38" s="1"/>
      <c r="C38" s="398">
        <f>SUM(E6:E36)</f>
        <v>0</v>
      </c>
      <c r="D38" s="399"/>
      <c r="E38" s="400"/>
      <c r="F38" s="398">
        <f>SUM(H6:H36)</f>
        <v>0</v>
      </c>
      <c r="G38" s="399"/>
      <c r="H38" s="400"/>
      <c r="I38" s="398">
        <f>SUM(K6:K36)</f>
        <v>0</v>
      </c>
      <c r="J38" s="399"/>
      <c r="K38" s="400"/>
      <c r="L38" s="398">
        <f>SUM(N6:N36)</f>
        <v>0</v>
      </c>
      <c r="M38" s="399"/>
      <c r="N38" s="400"/>
      <c r="O38" s="398">
        <f>SUM(Q6:Q36)</f>
        <v>0</v>
      </c>
      <c r="P38" s="399"/>
      <c r="Q38" s="400"/>
      <c r="R38" s="398">
        <f>SUM(T6:T36)</f>
        <v>0</v>
      </c>
      <c r="S38" s="399"/>
      <c r="T38" s="400"/>
      <c r="U38" s="250"/>
      <c r="V38" s="1"/>
    </row>
    <row r="39" spans="1:25" ht="15.75" thickBot="1" x14ac:dyDescent="0.3">
      <c r="A39" s="1"/>
      <c r="B39" s="1"/>
      <c r="O39" s="3"/>
      <c r="P39" s="3"/>
      <c r="Q39" s="3"/>
      <c r="R39" s="50"/>
      <c r="S39" s="3"/>
      <c r="T39" s="3"/>
      <c r="U39" s="3"/>
      <c r="V39" s="1"/>
    </row>
    <row r="40" spans="1:25" ht="15.75" thickBot="1" x14ac:dyDescent="0.3">
      <c r="A40" s="1"/>
      <c r="B40" s="1"/>
      <c r="C40" s="412" t="s">
        <v>20</v>
      </c>
      <c r="D40" s="413"/>
      <c r="E40" s="413"/>
      <c r="F40" s="413"/>
      <c r="G40" s="413"/>
      <c r="H40" s="414"/>
      <c r="O40" s="3"/>
      <c r="P40" s="3"/>
      <c r="Q40" s="3"/>
      <c r="R40" s="3"/>
      <c r="S40" s="3"/>
      <c r="T40" s="3"/>
      <c r="U40" s="3"/>
      <c r="V40" s="1"/>
    </row>
    <row r="41" spans="1:25" ht="15.75" thickBot="1" x14ac:dyDescent="0.3">
      <c r="A41" s="1"/>
      <c r="B41" s="1"/>
      <c r="C41" s="401" t="s">
        <v>23</v>
      </c>
      <c r="D41" s="416"/>
      <c r="E41" s="402"/>
      <c r="F41" s="401" t="s">
        <v>22</v>
      </c>
      <c r="G41" s="416"/>
      <c r="H41" s="402"/>
      <c r="I41" s="401" t="s">
        <v>46</v>
      </c>
      <c r="J41" s="402"/>
      <c r="K41" s="401" t="s">
        <v>47</v>
      </c>
      <c r="L41" s="402"/>
      <c r="M41" s="401" t="s">
        <v>48</v>
      </c>
      <c r="N41" s="402"/>
      <c r="O41" s="401" t="s">
        <v>49</v>
      </c>
      <c r="P41" s="402"/>
      <c r="Q41" s="401" t="s">
        <v>50</v>
      </c>
      <c r="R41" s="402"/>
      <c r="S41" s="401" t="s">
        <v>103</v>
      </c>
      <c r="T41" s="402"/>
      <c r="U41" s="465" t="s">
        <v>10</v>
      </c>
      <c r="V41" s="466"/>
    </row>
    <row r="42" spans="1:25" x14ac:dyDescent="0.25">
      <c r="A42" s="1"/>
      <c r="B42" s="1"/>
      <c r="C42" s="467" t="str">
        <f>'Cap Teorica'!C43:E43</f>
        <v>Julio</v>
      </c>
      <c r="D42" s="468"/>
      <c r="E42" s="469"/>
      <c r="F42" s="479">
        <f>C38</f>
        <v>0</v>
      </c>
      <c r="G42" s="480"/>
      <c r="H42" s="480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>
        <f t="shared" ref="U42:U44" si="0">SUM(I42:T42)</f>
        <v>0</v>
      </c>
      <c r="V42" s="481"/>
      <c r="W42" s="384"/>
      <c r="X42" s="384"/>
      <c r="Y42" s="384"/>
    </row>
    <row r="43" spans="1:25" x14ac:dyDescent="0.25">
      <c r="A43" s="1"/>
      <c r="B43" s="1"/>
      <c r="C43" s="470" t="str">
        <f>'Cap Teorica'!C44:E44</f>
        <v>Agosto</v>
      </c>
      <c r="D43" s="471"/>
      <c r="E43" s="472"/>
      <c r="F43" s="462">
        <f>F38</f>
        <v>0</v>
      </c>
      <c r="G43" s="463"/>
      <c r="H43" s="463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>
        <f t="shared" si="0"/>
        <v>0</v>
      </c>
      <c r="V43" s="461"/>
      <c r="W43" s="384"/>
      <c r="X43" s="384"/>
      <c r="Y43" s="384"/>
    </row>
    <row r="44" spans="1:25" x14ac:dyDescent="0.25">
      <c r="A44" s="1"/>
      <c r="B44" s="1"/>
      <c r="C44" s="470" t="str">
        <f>'Cap Teorica'!C45:E45</f>
        <v>Septiembre</v>
      </c>
      <c r="D44" s="471"/>
      <c r="E44" s="472"/>
      <c r="F44" s="462">
        <f>I38</f>
        <v>0</v>
      </c>
      <c r="G44" s="463"/>
      <c r="H44" s="463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>
        <f t="shared" si="0"/>
        <v>0</v>
      </c>
      <c r="V44" s="461"/>
      <c r="W44" s="384"/>
      <c r="X44" s="384"/>
      <c r="Y44" s="384"/>
    </row>
    <row r="45" spans="1:25" x14ac:dyDescent="0.25">
      <c r="A45" s="1"/>
      <c r="B45" s="1"/>
      <c r="C45" s="470" t="str">
        <f>'Cap Teorica'!C46:E46</f>
        <v>Octubre</v>
      </c>
      <c r="D45" s="471"/>
      <c r="E45" s="472"/>
      <c r="F45" s="462">
        <f>L38</f>
        <v>0</v>
      </c>
      <c r="G45" s="463"/>
      <c r="H45" s="463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>
        <f t="shared" ref="U45:U47" si="1">SUM(I45:T45)</f>
        <v>0</v>
      </c>
      <c r="V45" s="461"/>
      <c r="W45" s="384"/>
      <c r="X45" s="384"/>
      <c r="Y45" s="384"/>
    </row>
    <row r="46" spans="1:25" x14ac:dyDescent="0.25">
      <c r="A46" s="1"/>
      <c r="B46" s="1"/>
      <c r="C46" s="470" t="str">
        <f>'Cap Teorica'!C47:E47</f>
        <v>Noviembre</v>
      </c>
      <c r="D46" s="471"/>
      <c r="E46" s="472"/>
      <c r="F46" s="462">
        <f>O38</f>
        <v>0</v>
      </c>
      <c r="G46" s="463"/>
      <c r="H46" s="463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>
        <f t="shared" si="1"/>
        <v>0</v>
      </c>
      <c r="V46" s="461"/>
      <c r="W46" s="384"/>
      <c r="X46" s="384"/>
      <c r="Y46" s="384"/>
    </row>
    <row r="47" spans="1:25" ht="15.75" thickBot="1" x14ac:dyDescent="0.3">
      <c r="A47" s="1"/>
      <c r="B47" s="1"/>
      <c r="C47" s="473" t="str">
        <f>'Cap Teorica'!C48:E48</f>
        <v>Diciembre</v>
      </c>
      <c r="D47" s="474"/>
      <c r="E47" s="475"/>
      <c r="F47" s="458">
        <f>R38</f>
        <v>0</v>
      </c>
      <c r="G47" s="459"/>
      <c r="H47" s="459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>
        <f t="shared" si="1"/>
        <v>0</v>
      </c>
      <c r="V47" s="457"/>
      <c r="W47" s="384"/>
      <c r="X47" s="384"/>
      <c r="Y47" s="384"/>
    </row>
    <row r="48" spans="1:25" ht="6" customHeight="1" thickBot="1" x14ac:dyDescent="0.3">
      <c r="A48" s="1"/>
      <c r="B48" s="1"/>
      <c r="F48" s="231"/>
      <c r="G48" s="231"/>
      <c r="H48" s="231"/>
      <c r="I48" s="251"/>
      <c r="J48" s="231"/>
      <c r="K48" s="231"/>
      <c r="L48" s="231"/>
      <c r="M48" s="231"/>
      <c r="N48" s="231"/>
      <c r="O48" s="231"/>
      <c r="P48" s="231"/>
      <c r="Q48" s="231"/>
      <c r="R48" s="230"/>
      <c r="S48" s="231"/>
      <c r="T48" s="230"/>
      <c r="U48" s="252"/>
      <c r="V48" s="230"/>
      <c r="W48" s="384"/>
      <c r="X48" s="384"/>
      <c r="Y48" s="384"/>
    </row>
    <row r="49" spans="1:43" ht="16.5" thickBot="1" x14ac:dyDescent="0.3">
      <c r="A49" s="1"/>
      <c r="B49" s="1"/>
      <c r="C49" s="476" t="s">
        <v>21</v>
      </c>
      <c r="D49" s="477"/>
      <c r="E49" s="478"/>
      <c r="F49" s="405">
        <f>SUM(F42:H47)</f>
        <v>0</v>
      </c>
      <c r="G49" s="406"/>
      <c r="H49" s="407"/>
      <c r="I49" s="387">
        <f>SUM(I42:I48)</f>
        <v>0</v>
      </c>
      <c r="J49" s="388"/>
      <c r="K49" s="387">
        <f>SUM(K42:K48)</f>
        <v>0</v>
      </c>
      <c r="L49" s="388"/>
      <c r="M49" s="387">
        <f>SUM(M42:M48)</f>
        <v>0</v>
      </c>
      <c r="N49" s="388"/>
      <c r="O49" s="387">
        <f>SUM(O42:O48)</f>
        <v>0</v>
      </c>
      <c r="P49" s="388"/>
      <c r="Q49" s="387">
        <f>SUM(Q42:Q48)</f>
        <v>0</v>
      </c>
      <c r="R49" s="388"/>
      <c r="S49" s="387">
        <f>SUM(S42:S48)</f>
        <v>0</v>
      </c>
      <c r="T49" s="388"/>
      <c r="U49" s="387">
        <f>SUM(U42:U48)</f>
        <v>0</v>
      </c>
      <c r="V49" s="388"/>
    </row>
    <row r="50" spans="1:43" x14ac:dyDescent="0.25">
      <c r="A50" s="1"/>
      <c r="B50" s="1"/>
      <c r="R50" s="1"/>
      <c r="S50" s="1"/>
      <c r="T50" s="1"/>
      <c r="U50" s="240"/>
      <c r="V50" s="1"/>
    </row>
    <row r="51" spans="1:4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40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4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40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40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4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4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4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4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4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40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40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40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40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40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40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40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40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4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4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40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40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40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40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40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40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40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40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40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40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40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40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40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40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40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40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40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40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40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40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40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40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40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40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40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40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40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40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40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40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40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40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40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40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40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40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40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40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40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40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40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40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40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40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40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40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40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40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40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40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40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40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40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40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40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40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40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40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40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40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40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40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40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40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40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40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40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40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40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40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40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40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40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40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40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40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40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40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40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40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40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40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40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40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40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40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40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40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40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40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40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40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40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40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40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40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40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40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40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40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40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40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40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40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40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40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40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40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40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40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40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40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40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40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40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40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40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40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40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40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40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40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40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40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40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40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40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40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40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40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40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40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40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40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40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40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40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40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40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40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40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40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40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40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40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40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40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40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40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40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40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40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40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40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40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40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40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40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40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40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40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40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40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40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40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40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40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40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40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40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40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40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40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40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40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40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40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40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40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40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40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40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40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40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40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40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40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40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40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40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40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40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40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40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40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40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40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240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240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240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40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40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240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240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240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240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240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240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240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240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240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240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240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240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240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240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240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240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240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240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240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240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240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240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240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240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240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240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240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240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240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240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240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240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240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240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240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240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240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40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240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240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240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240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240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240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240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240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240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240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240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240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240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240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240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40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240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40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240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240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240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240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240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240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240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240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240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240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240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240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240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240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240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240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240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240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240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240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240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240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240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240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240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240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240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240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240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240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240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240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240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240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240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240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240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240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240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240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240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40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40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240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240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240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240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240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240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240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240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240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240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240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240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240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240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240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240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240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240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240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240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240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240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240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240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240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240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240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240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240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240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240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240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240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240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240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240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240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240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240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240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240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240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240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240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240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240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240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240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240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240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240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240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240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240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240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240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240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240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240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240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240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40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240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240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40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240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240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240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240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240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240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40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240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240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240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240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240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240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240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240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240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240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240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240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40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240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240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240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240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240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240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240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240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240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40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240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240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240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240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240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240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240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240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240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240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240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240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240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240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240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240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240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240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240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240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240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240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240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240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240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240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240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240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240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240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240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240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240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240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240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240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240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240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240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240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240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240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240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240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240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240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240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240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240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240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240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240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40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240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240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240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240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240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240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240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240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240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240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240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240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240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240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240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240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240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240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240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240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240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240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240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240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240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240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240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240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240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240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240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40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40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240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40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240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240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40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240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240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40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240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240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240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240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240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240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240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240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240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240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40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240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240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240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240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240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240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240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240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240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240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240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240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240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240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240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40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240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240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240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240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240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240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240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240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240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240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240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240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240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240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240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40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240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40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240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240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240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40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240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240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240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240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240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240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240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240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240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240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240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240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40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240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240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240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240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240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240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240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240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240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240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240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240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240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240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240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240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240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240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240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240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240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240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240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240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240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240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240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240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240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240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40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40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40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40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240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240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240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240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240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240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240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240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240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240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240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240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240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40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240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240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240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240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240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240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240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240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240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</sheetData>
  <mergeCells count="93">
    <mergeCell ref="S47:T47"/>
    <mergeCell ref="U49:V49"/>
    <mergeCell ref="C42:E42"/>
    <mergeCell ref="C43:E43"/>
    <mergeCell ref="C44:E44"/>
    <mergeCell ref="C45:E45"/>
    <mergeCell ref="C46:E46"/>
    <mergeCell ref="C47:E47"/>
    <mergeCell ref="C49:E49"/>
    <mergeCell ref="M42:N42"/>
    <mergeCell ref="F42:H42"/>
    <mergeCell ref="I42:J42"/>
    <mergeCell ref="O42:P42"/>
    <mergeCell ref="Q42:R42"/>
    <mergeCell ref="U42:V42"/>
    <mergeCell ref="F44:H44"/>
    <mergeCell ref="U41:V41"/>
    <mergeCell ref="C2:M2"/>
    <mergeCell ref="C37:E37"/>
    <mergeCell ref="F37:H37"/>
    <mergeCell ref="I37:K37"/>
    <mergeCell ref="L37:N37"/>
    <mergeCell ref="O37:Q37"/>
    <mergeCell ref="S41:T41"/>
    <mergeCell ref="K41:L41"/>
    <mergeCell ref="R37:T37"/>
    <mergeCell ref="C38:E38"/>
    <mergeCell ref="F38:H38"/>
    <mergeCell ref="I38:K38"/>
    <mergeCell ref="L38:N38"/>
    <mergeCell ref="O38:Q38"/>
    <mergeCell ref="R38:T38"/>
    <mergeCell ref="M41:N41"/>
    <mergeCell ref="O41:P41"/>
    <mergeCell ref="Q41:R41"/>
    <mergeCell ref="C40:H40"/>
    <mergeCell ref="C41:E41"/>
    <mergeCell ref="F41:H41"/>
    <mergeCell ref="I41:J41"/>
    <mergeCell ref="W42:Y42"/>
    <mergeCell ref="F43:H43"/>
    <mergeCell ref="I43:J43"/>
    <mergeCell ref="K43:L43"/>
    <mergeCell ref="M43:N43"/>
    <mergeCell ref="O43:P43"/>
    <mergeCell ref="Q43:R43"/>
    <mergeCell ref="K42:L42"/>
    <mergeCell ref="S42:T42"/>
    <mergeCell ref="S43:T43"/>
    <mergeCell ref="U43:V43"/>
    <mergeCell ref="W43:Y43"/>
    <mergeCell ref="I44:J44"/>
    <mergeCell ref="K44:L44"/>
    <mergeCell ref="M44:N44"/>
    <mergeCell ref="O44:P44"/>
    <mergeCell ref="Q44:R44"/>
    <mergeCell ref="U44:V44"/>
    <mergeCell ref="W44:Y44"/>
    <mergeCell ref="S44:T44"/>
    <mergeCell ref="U45:V45"/>
    <mergeCell ref="W45:Y45"/>
    <mergeCell ref="S45:T45"/>
    <mergeCell ref="Q46:R46"/>
    <mergeCell ref="U46:V46"/>
    <mergeCell ref="W46:Y46"/>
    <mergeCell ref="F45:H45"/>
    <mergeCell ref="I45:J45"/>
    <mergeCell ref="K45:L45"/>
    <mergeCell ref="M45:N45"/>
    <mergeCell ref="O45:P45"/>
    <mergeCell ref="Q45:R45"/>
    <mergeCell ref="F46:H46"/>
    <mergeCell ref="I46:J46"/>
    <mergeCell ref="K46:L46"/>
    <mergeCell ref="M46:N46"/>
    <mergeCell ref="O46:P46"/>
    <mergeCell ref="S46:T46"/>
    <mergeCell ref="U47:V47"/>
    <mergeCell ref="W47:Y47"/>
    <mergeCell ref="W48:Y48"/>
    <mergeCell ref="F49:H49"/>
    <mergeCell ref="I49:J49"/>
    <mergeCell ref="K49:L49"/>
    <mergeCell ref="M49:N49"/>
    <mergeCell ref="O49:P49"/>
    <mergeCell ref="Q49:R49"/>
    <mergeCell ref="S49:T49"/>
    <mergeCell ref="F47:H47"/>
    <mergeCell ref="I47:J47"/>
    <mergeCell ref="K47:L47"/>
    <mergeCell ref="M47:N47"/>
    <mergeCell ref="O47:P47"/>
    <mergeCell ref="Q47:R4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M32"/>
  <sheetViews>
    <sheetView showGridLines="0" workbookViewId="0"/>
  </sheetViews>
  <sheetFormatPr baseColWidth="10" defaultRowHeight="15" x14ac:dyDescent="0.25"/>
  <cols>
    <col min="1" max="1" width="2.28515625" customWidth="1"/>
    <col min="2" max="2" width="12.42578125" customWidth="1"/>
    <col min="3" max="6" width="13.85546875" customWidth="1"/>
    <col min="7" max="7" width="8.85546875" customWidth="1"/>
    <col min="8" max="8" width="13.7109375" customWidth="1"/>
    <col min="9" max="9" width="1" customWidth="1"/>
    <col min="10" max="10" width="14.140625" customWidth="1"/>
    <col min="11" max="11" width="13.42578125" bestFit="1" customWidth="1"/>
    <col min="12" max="12" width="1.28515625" customWidth="1"/>
    <col min="13" max="13" width="10.85546875" customWidth="1"/>
  </cols>
  <sheetData>
    <row r="1" spans="2:13" ht="15.75" thickBot="1" x14ac:dyDescent="0.3"/>
    <row r="2" spans="2:13" ht="15.75" thickBot="1" x14ac:dyDescent="0.3">
      <c r="B2" s="451" t="s">
        <v>31</v>
      </c>
      <c r="C2" s="452"/>
      <c r="D2" s="452"/>
      <c r="E2" s="452"/>
      <c r="F2" s="452"/>
      <c r="G2" s="452"/>
      <c r="H2" s="453"/>
      <c r="J2" s="454" t="s">
        <v>53</v>
      </c>
      <c r="K2" s="455"/>
    </row>
    <row r="3" spans="2:13" ht="7.5" customHeight="1" thickBot="1" x14ac:dyDescent="0.3"/>
    <row r="4" spans="2:13" ht="15.75" thickBot="1" x14ac:dyDescent="0.3">
      <c r="B4" s="336" t="s">
        <v>25</v>
      </c>
      <c r="C4" s="340" t="s">
        <v>26</v>
      </c>
      <c r="D4" s="340" t="s">
        <v>51</v>
      </c>
      <c r="E4" s="340" t="s">
        <v>27</v>
      </c>
      <c r="F4" s="293" t="s">
        <v>72</v>
      </c>
      <c r="G4" s="341" t="s">
        <v>30</v>
      </c>
      <c r="H4" s="341" t="s">
        <v>52</v>
      </c>
      <c r="J4" s="44" t="s">
        <v>51</v>
      </c>
      <c r="K4" s="44" t="s">
        <v>28</v>
      </c>
      <c r="M4" s="66" t="s">
        <v>52</v>
      </c>
    </row>
    <row r="5" spans="2:13" x14ac:dyDescent="0.25">
      <c r="B5" s="337" t="str">
        <f>Informe!B5</f>
        <v>Julio</v>
      </c>
      <c r="C5" s="45">
        <f>'Pre Ventas'!C56</f>
        <v>0</v>
      </c>
      <c r="D5" s="60">
        <f>'Pre Ventas'!E56</f>
        <v>0</v>
      </c>
      <c r="E5" s="45">
        <f>'Cap Teorica'!F43</f>
        <v>0</v>
      </c>
      <c r="F5" s="57">
        <f>'Simulación Capacidad'!F42:H42</f>
        <v>0</v>
      </c>
      <c r="G5" s="137">
        <f t="shared" ref="G5:G7" si="0">IFERROR(F5/D5,0)</f>
        <v>0</v>
      </c>
      <c r="H5" s="268">
        <f t="shared" ref="H5:H7" si="1">F5-D5</f>
        <v>0</v>
      </c>
      <c r="J5" s="67">
        <f>D5</f>
        <v>0</v>
      </c>
      <c r="K5" s="63">
        <f>F5</f>
        <v>0</v>
      </c>
      <c r="M5" s="271">
        <f t="shared" ref="M5:M10" si="2">K5-J5</f>
        <v>0</v>
      </c>
    </row>
    <row r="6" spans="2:13" x14ac:dyDescent="0.25">
      <c r="B6" s="338" t="str">
        <f>Informe!B6</f>
        <v>Agosto</v>
      </c>
      <c r="C6" s="46">
        <f>'Pre Ventas'!F56</f>
        <v>0</v>
      </c>
      <c r="D6" s="61">
        <f>'Pre Ventas'!H56</f>
        <v>0</v>
      </c>
      <c r="E6" s="46">
        <f>'Cap Teorica'!F44</f>
        <v>0</v>
      </c>
      <c r="F6" s="58">
        <f>'Simulación Capacidad'!F43:H43</f>
        <v>0</v>
      </c>
      <c r="G6" s="138">
        <f t="shared" si="0"/>
        <v>0</v>
      </c>
      <c r="H6" s="269">
        <f t="shared" si="1"/>
        <v>0</v>
      </c>
      <c r="J6" s="68">
        <f>J5+D6</f>
        <v>0</v>
      </c>
      <c r="K6" s="64">
        <f>K5+F6</f>
        <v>0</v>
      </c>
      <c r="M6" s="271">
        <f t="shared" si="2"/>
        <v>0</v>
      </c>
    </row>
    <row r="7" spans="2:13" x14ac:dyDescent="0.25">
      <c r="B7" s="338" t="str">
        <f>Informe!B7</f>
        <v>Septiembre</v>
      </c>
      <c r="C7" s="46">
        <f>'Pre Ventas'!I56</f>
        <v>0</v>
      </c>
      <c r="D7" s="61">
        <f>'Pre Ventas'!K56</f>
        <v>0</v>
      </c>
      <c r="E7" s="46">
        <f>'Cap Teorica'!F45</f>
        <v>0</v>
      </c>
      <c r="F7" s="58">
        <f>'Simulación Capacidad'!F44:H44</f>
        <v>0</v>
      </c>
      <c r="G7" s="138">
        <f t="shared" si="0"/>
        <v>0</v>
      </c>
      <c r="H7" s="269">
        <f t="shared" si="1"/>
        <v>0</v>
      </c>
      <c r="J7" s="68">
        <f>J6+D7</f>
        <v>0</v>
      </c>
      <c r="K7" s="64">
        <f>K6+F7</f>
        <v>0</v>
      </c>
      <c r="M7" s="271">
        <f t="shared" si="2"/>
        <v>0</v>
      </c>
    </row>
    <row r="8" spans="2:13" x14ac:dyDescent="0.25">
      <c r="B8" s="338" t="str">
        <f>Informe!B8</f>
        <v>Octubre</v>
      </c>
      <c r="C8" s="46">
        <f>'Pre Ventas'!L56</f>
        <v>0</v>
      </c>
      <c r="D8" s="61">
        <f>'Pre Ventas'!N56</f>
        <v>0</v>
      </c>
      <c r="E8" s="46">
        <f>'Cap Teorica'!F46</f>
        <v>0</v>
      </c>
      <c r="F8" s="58">
        <f>'Simulación Capacidad'!F45:H45</f>
        <v>0</v>
      </c>
      <c r="G8" s="138">
        <f t="shared" ref="G8:G10" si="3">IFERROR(F8/D8,0)</f>
        <v>0</v>
      </c>
      <c r="H8" s="269">
        <f t="shared" ref="H8:H10" si="4">F8-D8</f>
        <v>0</v>
      </c>
      <c r="J8" s="68">
        <f>J7+D8</f>
        <v>0</v>
      </c>
      <c r="K8" s="64">
        <f>K7+F8</f>
        <v>0</v>
      </c>
      <c r="M8" s="271">
        <f t="shared" si="2"/>
        <v>0</v>
      </c>
    </row>
    <row r="9" spans="2:13" x14ac:dyDescent="0.25">
      <c r="B9" s="338" t="str">
        <f>Informe!B9</f>
        <v>Noviembre</v>
      </c>
      <c r="C9" s="46">
        <f>'Pre Ventas'!O56</f>
        <v>0</v>
      </c>
      <c r="D9" s="61">
        <f>'Pre Ventas'!Q56</f>
        <v>0</v>
      </c>
      <c r="E9" s="46">
        <f>'Cap Teorica'!F47</f>
        <v>0</v>
      </c>
      <c r="F9" s="58">
        <f>'Simulación Capacidad'!F46:H46</f>
        <v>0</v>
      </c>
      <c r="G9" s="138">
        <f t="shared" si="3"/>
        <v>0</v>
      </c>
      <c r="H9" s="269">
        <f t="shared" si="4"/>
        <v>0</v>
      </c>
      <c r="J9" s="68">
        <f>J8+D9</f>
        <v>0</v>
      </c>
      <c r="K9" s="64">
        <f>K8+F9</f>
        <v>0</v>
      </c>
      <c r="M9" s="271">
        <f t="shared" si="2"/>
        <v>0</v>
      </c>
    </row>
    <row r="10" spans="2:13" ht="15.75" thickBot="1" x14ac:dyDescent="0.3">
      <c r="B10" s="339" t="str">
        <f>Informe!B10</f>
        <v>Diciembre</v>
      </c>
      <c r="C10" s="47">
        <f>'Pre Ventas'!R56</f>
        <v>0</v>
      </c>
      <c r="D10" s="62">
        <f>'Pre Ventas'!T56</f>
        <v>0</v>
      </c>
      <c r="E10" s="47">
        <f>'Cap Teorica'!F48</f>
        <v>0</v>
      </c>
      <c r="F10" s="59">
        <f>'Simulación Capacidad'!F47:H47</f>
        <v>0</v>
      </c>
      <c r="G10" s="139">
        <f t="shared" si="3"/>
        <v>0</v>
      </c>
      <c r="H10" s="270">
        <f t="shared" si="4"/>
        <v>0</v>
      </c>
      <c r="J10" s="69">
        <f>J9+D10</f>
        <v>0</v>
      </c>
      <c r="K10" s="65">
        <f>K9+F10</f>
        <v>0</v>
      </c>
      <c r="M10" s="271">
        <f t="shared" si="2"/>
        <v>0</v>
      </c>
    </row>
    <row r="11" spans="2:13" ht="8.25" customHeight="1" thickBot="1" x14ac:dyDescent="0.3">
      <c r="C11" s="16"/>
      <c r="D11" s="16"/>
      <c r="E11" s="16"/>
      <c r="F11" s="16"/>
      <c r="G11" s="18"/>
      <c r="H11" s="17"/>
      <c r="M11" s="9"/>
    </row>
    <row r="12" spans="2:13" ht="15.75" thickBot="1" x14ac:dyDescent="0.3">
      <c r="B12" s="336" t="s">
        <v>29</v>
      </c>
      <c r="C12" s="343">
        <f>SUM(C5:C11)</f>
        <v>0</v>
      </c>
      <c r="D12" s="343">
        <f>SUM(D5:D11)</f>
        <v>0</v>
      </c>
      <c r="E12" s="343">
        <f>SUM(E5:E11)</f>
        <v>0</v>
      </c>
      <c r="F12" s="343">
        <f>SUM(F5:F11)</f>
        <v>0</v>
      </c>
      <c r="G12" s="344" t="e">
        <f>(F12/D12)</f>
        <v>#DIV/0!</v>
      </c>
      <c r="H12" s="343">
        <f>SUM(H5:H11)</f>
        <v>0</v>
      </c>
      <c r="J12" s="144" t="s">
        <v>79</v>
      </c>
      <c r="K12" s="145"/>
    </row>
    <row r="13" spans="2:13" x14ac:dyDescent="0.25">
      <c r="J13" s="146" t="s">
        <v>77</v>
      </c>
      <c r="K13" s="149">
        <f>D12</f>
        <v>0</v>
      </c>
    </row>
    <row r="14" spans="2:13" x14ac:dyDescent="0.25">
      <c r="J14" s="147" t="s">
        <v>61</v>
      </c>
      <c r="K14" s="150">
        <f>F12</f>
        <v>0</v>
      </c>
    </row>
    <row r="15" spans="2:13" x14ac:dyDescent="0.25">
      <c r="J15" s="148" t="s">
        <v>80</v>
      </c>
      <c r="K15" s="151">
        <f>K14-K13</f>
        <v>0</v>
      </c>
      <c r="M15" s="272"/>
    </row>
    <row r="16" spans="2:13" x14ac:dyDescent="0.25">
      <c r="J16" s="148" t="s">
        <v>63</v>
      </c>
      <c r="K16" s="151">
        <f>K15/60</f>
        <v>0</v>
      </c>
    </row>
    <row r="17" spans="4:11" x14ac:dyDescent="0.25">
      <c r="J17" s="147" t="s">
        <v>78</v>
      </c>
      <c r="K17" s="150">
        <f>K16/8</f>
        <v>0</v>
      </c>
    </row>
    <row r="20" spans="4:11" x14ac:dyDescent="0.25">
      <c r="K20" s="16"/>
    </row>
    <row r="32" spans="4:11" x14ac:dyDescent="0.25">
      <c r="D32" s="84"/>
      <c r="H32" s="16"/>
    </row>
  </sheetData>
  <mergeCells count="2">
    <mergeCell ref="B2:H2"/>
    <mergeCell ref="J2:K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B1:N27"/>
  <sheetViews>
    <sheetView showGridLines="0" workbookViewId="0">
      <selection activeCell="D19" sqref="D19"/>
    </sheetView>
  </sheetViews>
  <sheetFormatPr baseColWidth="10" defaultRowHeight="15" x14ac:dyDescent="0.25"/>
  <cols>
    <col min="1" max="1" width="3.28515625" customWidth="1"/>
    <col min="3" max="4" width="12" customWidth="1"/>
    <col min="5" max="5" width="14" customWidth="1"/>
    <col min="6" max="7" width="11.140625" bestFit="1" customWidth="1"/>
    <col min="8" max="8" width="2.85546875" customWidth="1"/>
    <col min="9" max="9" width="11.42578125" bestFit="1" customWidth="1"/>
    <col min="10" max="15" width="12.28515625" customWidth="1"/>
    <col min="16" max="16" width="10" bestFit="1" customWidth="1"/>
  </cols>
  <sheetData>
    <row r="1" spans="2:14" ht="15.75" thickBot="1" x14ac:dyDescent="0.3"/>
    <row r="2" spans="2:14" ht="15.75" thickBot="1" x14ac:dyDescent="0.3">
      <c r="C2" s="488" t="s">
        <v>90</v>
      </c>
      <c r="D2" s="489"/>
      <c r="E2" s="489"/>
      <c r="F2" s="489"/>
      <c r="G2" s="490"/>
      <c r="J2" s="72" t="s">
        <v>54</v>
      </c>
      <c r="K2" s="30"/>
      <c r="L2" s="142">
        <f>Parametros!N22</f>
        <v>0</v>
      </c>
    </row>
    <row r="3" spans="2:14" ht="15.75" thickBot="1" x14ac:dyDescent="0.3"/>
    <row r="4" spans="2:14" ht="15.75" thickBot="1" x14ac:dyDescent="0.3">
      <c r="C4" s="476" t="s">
        <v>73</v>
      </c>
      <c r="D4" s="477"/>
      <c r="E4" s="477"/>
      <c r="F4" s="477"/>
      <c r="G4" s="478"/>
      <c r="J4" s="143">
        <f>L2</f>
        <v>0</v>
      </c>
      <c r="K4" s="143">
        <f>(L2*1.25)</f>
        <v>0</v>
      </c>
      <c r="L4" s="143">
        <f>(L2*2)</f>
        <v>0</v>
      </c>
      <c r="M4" s="143">
        <f>(L2*1.25)</f>
        <v>0</v>
      </c>
    </row>
    <row r="5" spans="2:14" ht="15.75" thickBot="1" x14ac:dyDescent="0.3">
      <c r="B5" s="266" t="s">
        <v>35</v>
      </c>
      <c r="C5" s="48" t="s">
        <v>45</v>
      </c>
      <c r="D5" s="48" t="s">
        <v>74</v>
      </c>
      <c r="E5" s="48" t="s">
        <v>75</v>
      </c>
      <c r="F5" s="71" t="s">
        <v>76</v>
      </c>
      <c r="G5" s="71" t="s">
        <v>5</v>
      </c>
      <c r="I5" s="161" t="s">
        <v>35</v>
      </c>
      <c r="J5" s="48" t="s">
        <v>45</v>
      </c>
      <c r="K5" s="48" t="s">
        <v>74</v>
      </c>
      <c r="L5" s="48" t="s">
        <v>75</v>
      </c>
      <c r="M5" s="71" t="s">
        <v>76</v>
      </c>
      <c r="N5" s="71" t="s">
        <v>5</v>
      </c>
    </row>
    <row r="6" spans="2:14" x14ac:dyDescent="0.25">
      <c r="B6" s="265" t="str">
        <f>Informe!B5</f>
        <v>Julio</v>
      </c>
      <c r="C6" s="255">
        <f>'Simulación Capacidad'!F42-D6-E6-F6</f>
        <v>0</v>
      </c>
      <c r="D6" s="256"/>
      <c r="E6" s="256"/>
      <c r="F6" s="256"/>
      <c r="G6" s="257">
        <f t="shared" ref="G6:G11" si="0">SUM(C6:F6)</f>
        <v>0</v>
      </c>
      <c r="I6" s="162" t="str">
        <f>B6</f>
        <v>Julio</v>
      </c>
      <c r="J6" s="73">
        <f t="shared" ref="J6:M8" si="1">C6*J$4</f>
        <v>0</v>
      </c>
      <c r="K6" s="73">
        <f t="shared" si="1"/>
        <v>0</v>
      </c>
      <c r="L6" s="73">
        <f t="shared" si="1"/>
        <v>0</v>
      </c>
      <c r="M6" s="73">
        <f t="shared" si="1"/>
        <v>0</v>
      </c>
      <c r="N6" s="73">
        <f t="shared" ref="N6:N8" si="2">SUM(J6:M6)</f>
        <v>0</v>
      </c>
    </row>
    <row r="7" spans="2:14" x14ac:dyDescent="0.25">
      <c r="B7" s="263" t="str">
        <f>Informe!B6</f>
        <v>Agosto</v>
      </c>
      <c r="C7" s="258">
        <f>'Simulación Capacidad'!F43-D7-E7-F7</f>
        <v>0</v>
      </c>
      <c r="D7" s="254"/>
      <c r="E7" s="254"/>
      <c r="F7" s="254"/>
      <c r="G7" s="259">
        <f t="shared" si="0"/>
        <v>0</v>
      </c>
      <c r="I7" s="162" t="str">
        <f t="shared" ref="I7:I11" si="3">B7</f>
        <v>Agosto</v>
      </c>
      <c r="J7" s="73">
        <f t="shared" si="1"/>
        <v>0</v>
      </c>
      <c r="K7" s="73">
        <f t="shared" si="1"/>
        <v>0</v>
      </c>
      <c r="L7" s="73">
        <f t="shared" si="1"/>
        <v>0</v>
      </c>
      <c r="M7" s="73">
        <f t="shared" si="1"/>
        <v>0</v>
      </c>
      <c r="N7" s="73">
        <f t="shared" si="2"/>
        <v>0</v>
      </c>
    </row>
    <row r="8" spans="2:14" x14ac:dyDescent="0.25">
      <c r="B8" s="263" t="str">
        <f>Informe!B7</f>
        <v>Septiembre</v>
      </c>
      <c r="C8" s="258">
        <f>'Simulación Capacidad'!F44-D8-E8-F8</f>
        <v>0</v>
      </c>
      <c r="D8" s="254"/>
      <c r="E8" s="254"/>
      <c r="F8" s="254"/>
      <c r="G8" s="259">
        <f t="shared" si="0"/>
        <v>0</v>
      </c>
      <c r="I8" s="162" t="str">
        <f t="shared" si="3"/>
        <v>Septiembre</v>
      </c>
      <c r="J8" s="73">
        <f t="shared" si="1"/>
        <v>0</v>
      </c>
      <c r="K8" s="73">
        <f t="shared" si="1"/>
        <v>0</v>
      </c>
      <c r="L8" s="73">
        <f t="shared" si="1"/>
        <v>0</v>
      </c>
      <c r="M8" s="73">
        <f t="shared" si="1"/>
        <v>0</v>
      </c>
      <c r="N8" s="73">
        <f t="shared" si="2"/>
        <v>0</v>
      </c>
    </row>
    <row r="9" spans="2:14" x14ac:dyDescent="0.25">
      <c r="B9" s="263" t="str">
        <f>Informe!B8</f>
        <v>Octubre</v>
      </c>
      <c r="C9" s="258">
        <f>'Simulación Capacidad'!F45-D9-E9-F9</f>
        <v>0</v>
      </c>
      <c r="D9" s="254"/>
      <c r="E9" s="254"/>
      <c r="F9" s="254"/>
      <c r="G9" s="259">
        <f t="shared" si="0"/>
        <v>0</v>
      </c>
      <c r="I9" s="162" t="str">
        <f t="shared" si="3"/>
        <v>Octubre</v>
      </c>
      <c r="J9" s="73">
        <f t="shared" ref="J9:J11" si="4">C9*J$4</f>
        <v>0</v>
      </c>
      <c r="K9" s="73">
        <f t="shared" ref="K9:K11" si="5">D9*K$4</f>
        <v>0</v>
      </c>
      <c r="L9" s="73">
        <f t="shared" ref="L9:L11" si="6">E9*L$4</f>
        <v>0</v>
      </c>
      <c r="M9" s="73">
        <f t="shared" ref="M9:M11" si="7">F9*M$4</f>
        <v>0</v>
      </c>
      <c r="N9" s="73">
        <f t="shared" ref="N9:N11" si="8">SUM(J9:M9)</f>
        <v>0</v>
      </c>
    </row>
    <row r="10" spans="2:14" x14ac:dyDescent="0.25">
      <c r="B10" s="263" t="str">
        <f>Informe!B9</f>
        <v>Noviembre</v>
      </c>
      <c r="C10" s="258">
        <f>'Simulación Capacidad'!F46-D10-E10-F10</f>
        <v>0</v>
      </c>
      <c r="D10" s="254"/>
      <c r="E10" s="254"/>
      <c r="F10" s="254"/>
      <c r="G10" s="259">
        <f t="shared" si="0"/>
        <v>0</v>
      </c>
      <c r="I10" s="162" t="str">
        <f t="shared" si="3"/>
        <v>Noviembre</v>
      </c>
      <c r="J10" s="73">
        <f t="shared" si="4"/>
        <v>0</v>
      </c>
      <c r="K10" s="73">
        <f t="shared" si="5"/>
        <v>0</v>
      </c>
      <c r="L10" s="73">
        <f t="shared" si="6"/>
        <v>0</v>
      </c>
      <c r="M10" s="73">
        <f t="shared" si="7"/>
        <v>0</v>
      </c>
      <c r="N10" s="73">
        <f t="shared" si="8"/>
        <v>0</v>
      </c>
    </row>
    <row r="11" spans="2:14" ht="15.75" thickBot="1" x14ac:dyDescent="0.3">
      <c r="B11" s="264" t="str">
        <f>Informe!B10</f>
        <v>Diciembre</v>
      </c>
      <c r="C11" s="260">
        <f>'Simulación Capacidad'!F47-D11-E11-F11</f>
        <v>0</v>
      </c>
      <c r="D11" s="261"/>
      <c r="E11" s="261"/>
      <c r="F11" s="261"/>
      <c r="G11" s="262">
        <f t="shared" si="0"/>
        <v>0</v>
      </c>
      <c r="I11" s="162" t="str">
        <f t="shared" si="3"/>
        <v>Diciembre</v>
      </c>
      <c r="J11" s="73">
        <f t="shared" si="4"/>
        <v>0</v>
      </c>
      <c r="K11" s="73">
        <f t="shared" si="5"/>
        <v>0</v>
      </c>
      <c r="L11" s="73">
        <f t="shared" si="6"/>
        <v>0</v>
      </c>
      <c r="M11" s="73">
        <f t="shared" si="7"/>
        <v>0</v>
      </c>
      <c r="N11" s="73">
        <f t="shared" si="8"/>
        <v>0</v>
      </c>
    </row>
    <row r="12" spans="2:14" ht="15" customHeight="1" thickBot="1" x14ac:dyDescent="0.3">
      <c r="C12" s="43">
        <f>SUM(C6:C11)</f>
        <v>0</v>
      </c>
      <c r="D12" s="43">
        <f>SUM(D6:D11)</f>
        <v>0</v>
      </c>
      <c r="E12" s="43">
        <f>SUM(E6:E11)</f>
        <v>0</v>
      </c>
      <c r="F12" s="43">
        <f>SUM(F6:F11)</f>
        <v>0</v>
      </c>
      <c r="G12" s="43">
        <f>SUM(G6:G11)</f>
        <v>0</v>
      </c>
      <c r="J12" s="74">
        <f>SUM(J6:J11)</f>
        <v>0</v>
      </c>
      <c r="K12" s="74">
        <f>SUM(K6:K11)</f>
        <v>0</v>
      </c>
      <c r="L12" s="74">
        <f>SUM(L6:L11)</f>
        <v>0</v>
      </c>
      <c r="M12" s="74">
        <f>SUM(M6:M11)</f>
        <v>0</v>
      </c>
      <c r="N12" s="74">
        <f>SUM(N6:N11)</f>
        <v>0</v>
      </c>
    </row>
    <row r="13" spans="2:14" ht="15.75" thickBot="1" x14ac:dyDescent="0.3"/>
    <row r="14" spans="2:14" ht="21.75" thickBot="1" x14ac:dyDescent="0.4">
      <c r="C14" s="486">
        <f>N12</f>
        <v>0</v>
      </c>
      <c r="D14" s="487"/>
      <c r="E14" s="154" t="s">
        <v>91</v>
      </c>
      <c r="F14" s="158" t="e">
        <f>C14/$K$18</f>
        <v>#DIV/0!</v>
      </c>
    </row>
    <row r="15" spans="2:14" ht="15.75" thickBot="1" x14ac:dyDescent="0.3"/>
    <row r="16" spans="2:14" ht="15.75" thickBot="1" x14ac:dyDescent="0.3">
      <c r="C16" s="491" t="s">
        <v>98</v>
      </c>
      <c r="D16" s="492"/>
      <c r="E16" s="493"/>
    </row>
    <row r="17" spans="2:14" ht="15.75" thickBot="1" x14ac:dyDescent="0.3"/>
    <row r="18" spans="2:14" ht="21.75" thickBot="1" x14ac:dyDescent="0.4">
      <c r="B18" s="163" t="s">
        <v>92</v>
      </c>
      <c r="C18" s="48" t="s">
        <v>93</v>
      </c>
      <c r="D18" s="48" t="s">
        <v>94</v>
      </c>
      <c r="E18" s="71" t="s">
        <v>95</v>
      </c>
      <c r="K18" s="484">
        <f>C14+C27</f>
        <v>0</v>
      </c>
      <c r="L18" s="485"/>
      <c r="M18" s="154" t="s">
        <v>97</v>
      </c>
      <c r="N18" s="160" t="e">
        <f>F14+F27</f>
        <v>#DIV/0!</v>
      </c>
    </row>
    <row r="19" spans="2:14" x14ac:dyDescent="0.25">
      <c r="B19" s="267" t="str">
        <f>Parametros!B20</f>
        <v>MT 1 Mouse</v>
      </c>
      <c r="C19" s="254">
        <f>'Pre Ventas'!U51</f>
        <v>0</v>
      </c>
      <c r="D19" s="254">
        <f>Parametros!K30</f>
        <v>0</v>
      </c>
      <c r="E19" s="49">
        <f>C19*D19</f>
        <v>0</v>
      </c>
    </row>
    <row r="20" spans="2:14" x14ac:dyDescent="0.25">
      <c r="B20" s="267" t="str">
        <f>Parametros!B21</f>
        <v>MT 2 Mouse</v>
      </c>
      <c r="C20" s="254">
        <f>'Pre Ventas'!U52</f>
        <v>0</v>
      </c>
      <c r="D20" s="254">
        <f>+Parametros!L30</f>
        <v>0</v>
      </c>
      <c r="E20" s="49">
        <f>C20*D20</f>
        <v>0</v>
      </c>
    </row>
    <row r="21" spans="2:14" x14ac:dyDescent="0.25">
      <c r="B21" s="267" t="str">
        <f>Parametros!B22</f>
        <v>MT 3 Mouse</v>
      </c>
      <c r="C21" s="254">
        <f>'Pre Ventas'!U53</f>
        <v>0</v>
      </c>
      <c r="D21" s="254">
        <f>+Parametros!M30</f>
        <v>0</v>
      </c>
      <c r="E21" s="49">
        <f>C21*D21</f>
        <v>0</v>
      </c>
    </row>
    <row r="22" spans="2:14" x14ac:dyDescent="0.25">
      <c r="B22" s="267" t="str">
        <f>Parametros!B23</f>
        <v>MT 4 Mouse</v>
      </c>
      <c r="C22" s="254">
        <f>'Pre Ventas'!U54</f>
        <v>0</v>
      </c>
      <c r="D22" s="254">
        <f>+Parametros!N30</f>
        <v>0</v>
      </c>
      <c r="E22" s="49">
        <f>C22*D22</f>
        <v>0</v>
      </c>
    </row>
    <row r="23" spans="2:14" x14ac:dyDescent="0.25">
      <c r="B23" s="267" t="str">
        <f>Parametros!B24</f>
        <v>MT 5 Mouse</v>
      </c>
      <c r="C23" s="254">
        <f>'Pre Ventas'!U55</f>
        <v>0</v>
      </c>
      <c r="D23" s="254">
        <f>+Parametros!O30</f>
        <v>0</v>
      </c>
      <c r="E23" s="49">
        <f>C23*D23</f>
        <v>0</v>
      </c>
    </row>
    <row r="24" spans="2:14" ht="15.75" thickBot="1" x14ac:dyDescent="0.3">
      <c r="B24" s="164"/>
      <c r="C24" s="49"/>
      <c r="D24" s="49"/>
      <c r="E24" s="49"/>
    </row>
    <row r="25" spans="2:14" ht="15.75" thickBot="1" x14ac:dyDescent="0.3">
      <c r="C25" s="43">
        <f>SUM(C19:C24)</f>
        <v>0</v>
      </c>
      <c r="D25" s="43">
        <f>SUM(D19:D24)</f>
        <v>0</v>
      </c>
      <c r="E25" s="43">
        <f>SUM(E19:E24)</f>
        <v>0</v>
      </c>
    </row>
    <row r="26" spans="2:14" ht="15.75" thickBot="1" x14ac:dyDescent="0.3"/>
    <row r="27" spans="2:14" ht="21.75" thickBot="1" x14ac:dyDescent="0.4">
      <c r="C27" s="482">
        <f>E25</f>
        <v>0</v>
      </c>
      <c r="D27" s="483"/>
      <c r="E27" s="154" t="s">
        <v>96</v>
      </c>
      <c r="F27" s="159" t="e">
        <f>C27/$K$18</f>
        <v>#DIV/0!</v>
      </c>
    </row>
  </sheetData>
  <mergeCells count="6">
    <mergeCell ref="C27:D27"/>
    <mergeCell ref="K18:L18"/>
    <mergeCell ref="C14:D14"/>
    <mergeCell ref="C4:G4"/>
    <mergeCell ref="C2:G2"/>
    <mergeCell ref="C16:E1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2:AU31"/>
  <sheetViews>
    <sheetView showGridLines="0" workbookViewId="0"/>
  </sheetViews>
  <sheetFormatPr baseColWidth="10" defaultRowHeight="15" x14ac:dyDescent="0.25"/>
  <cols>
    <col min="2" max="2" width="4.140625" customWidth="1"/>
  </cols>
  <sheetData>
    <row r="2" spans="2:3" x14ac:dyDescent="0.25">
      <c r="C2" s="345" t="str">
        <f>'Costos Directos'!B6</f>
        <v>Julio</v>
      </c>
    </row>
    <row r="3" spans="2:3" ht="21" customHeight="1" x14ac:dyDescent="0.25">
      <c r="B3" s="76">
        <v>1</v>
      </c>
    </row>
    <row r="4" spans="2:3" ht="21" customHeight="1" x14ac:dyDescent="0.25">
      <c r="B4" s="76">
        <v>2</v>
      </c>
    </row>
    <row r="5" spans="2:3" ht="21" customHeight="1" x14ac:dyDescent="0.25">
      <c r="B5" s="76">
        <v>3</v>
      </c>
    </row>
    <row r="6" spans="2:3" x14ac:dyDescent="0.25">
      <c r="C6" s="274"/>
    </row>
    <row r="7" spans="2:3" x14ac:dyDescent="0.25">
      <c r="C7" s="345" t="str">
        <f>'Costos Directos'!B7</f>
        <v>Agosto</v>
      </c>
    </row>
    <row r="8" spans="2:3" ht="21" customHeight="1" x14ac:dyDescent="0.25">
      <c r="B8" s="76">
        <v>1</v>
      </c>
    </row>
    <row r="9" spans="2:3" ht="21" customHeight="1" x14ac:dyDescent="0.25">
      <c r="B9" s="76">
        <v>2</v>
      </c>
    </row>
    <row r="10" spans="2:3" ht="21" customHeight="1" x14ac:dyDescent="0.25">
      <c r="B10" s="76">
        <v>3</v>
      </c>
    </row>
    <row r="12" spans="2:3" x14ac:dyDescent="0.25">
      <c r="C12" s="345" t="str">
        <f>'Costos Directos'!B8</f>
        <v>Septiembre</v>
      </c>
    </row>
    <row r="13" spans="2:3" ht="21" customHeight="1" x14ac:dyDescent="0.25">
      <c r="B13" s="76">
        <v>1</v>
      </c>
    </row>
    <row r="14" spans="2:3" ht="21" customHeight="1" x14ac:dyDescent="0.25">
      <c r="B14" s="76">
        <v>2</v>
      </c>
    </row>
    <row r="15" spans="2:3" ht="21" customHeight="1" x14ac:dyDescent="0.25">
      <c r="B15" s="76">
        <v>3</v>
      </c>
    </row>
    <row r="17" spans="2:47" x14ac:dyDescent="0.25">
      <c r="C17" s="345" t="str">
        <f>'Costos Directos'!B9</f>
        <v>Octubre</v>
      </c>
    </row>
    <row r="18" spans="2:47" ht="21" customHeight="1" x14ac:dyDescent="0.25">
      <c r="B18" s="76">
        <v>1</v>
      </c>
    </row>
    <row r="19" spans="2:47" ht="21" customHeight="1" x14ac:dyDescent="0.25">
      <c r="B19" s="76">
        <v>2</v>
      </c>
    </row>
    <row r="20" spans="2:47" ht="21" customHeight="1" x14ac:dyDescent="0.25">
      <c r="B20" s="76">
        <v>3</v>
      </c>
    </row>
    <row r="21" spans="2:47" x14ac:dyDescent="0.25">
      <c r="C21" s="274"/>
    </row>
    <row r="22" spans="2:47" x14ac:dyDescent="0.25">
      <c r="C22" s="345" t="str">
        <f>'Costos Directos'!B10</f>
        <v>Noviembre</v>
      </c>
    </row>
    <row r="23" spans="2:47" ht="21" customHeight="1" x14ac:dyDescent="0.25">
      <c r="B23" s="76">
        <v>1</v>
      </c>
    </row>
    <row r="24" spans="2:47" ht="21" customHeight="1" x14ac:dyDescent="0.25">
      <c r="B24" s="76">
        <v>2</v>
      </c>
    </row>
    <row r="25" spans="2:47" ht="21" customHeight="1" x14ac:dyDescent="0.25">
      <c r="B25" s="76">
        <v>3</v>
      </c>
    </row>
    <row r="27" spans="2:47" x14ac:dyDescent="0.25">
      <c r="C27" s="345" t="str">
        <f>'Costos Directos'!B11</f>
        <v>Diciembre</v>
      </c>
    </row>
    <row r="28" spans="2:47" ht="21" customHeight="1" x14ac:dyDescent="0.25">
      <c r="B28" s="76">
        <v>1</v>
      </c>
    </row>
    <row r="29" spans="2:47" ht="21" customHeight="1" x14ac:dyDescent="0.25">
      <c r="B29" s="76">
        <v>2</v>
      </c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</row>
    <row r="30" spans="2:47" ht="21" customHeight="1" x14ac:dyDescent="0.25">
      <c r="B30" s="76">
        <v>3</v>
      </c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</row>
    <row r="31" spans="2:47" ht="15" customHeight="1" x14ac:dyDescent="0.25"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Parametros</vt:lpstr>
      <vt:lpstr>Cap Teorica</vt:lpstr>
      <vt:lpstr>Cap Real</vt:lpstr>
      <vt:lpstr>Pre Ventas</vt:lpstr>
      <vt:lpstr>Informe</vt:lpstr>
      <vt:lpstr>Simulación Capacidad</vt:lpstr>
      <vt:lpstr>Simulación Informe</vt:lpstr>
      <vt:lpstr>Costos Directos</vt:lpstr>
      <vt:lpstr>Estrategias</vt:lpstr>
    </vt:vector>
  </TitlesOfParts>
  <Company>LAMIN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Martinez</cp:lastModifiedBy>
  <cp:lastPrinted>2010-05-07T21:00:18Z</cp:lastPrinted>
  <dcterms:created xsi:type="dcterms:W3CDTF">2010-05-06T11:32:11Z</dcterms:created>
  <dcterms:modified xsi:type="dcterms:W3CDTF">2020-11-03T22:15:06Z</dcterms:modified>
</cp:coreProperties>
</file>