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tabRatio="817" activeTab="0"/>
  </bookViews>
  <sheets>
    <sheet name="Tabla Muestreo" sheetId="1" r:id="rId1"/>
    <sheet name="Costos" sheetId="2" r:id="rId2"/>
    <sheet name="Pareto" sheetId="3" r:id="rId3"/>
  </sheets>
  <definedNames/>
  <calcPr fullCalcOnLoad="1"/>
</workbook>
</file>

<file path=xl/comments3.xml><?xml version="1.0" encoding="utf-8"?>
<comments xmlns="http://schemas.openxmlformats.org/spreadsheetml/2006/main">
  <authors>
    <author>YMARTINEZ</author>
  </authors>
  <commentList>
    <comment ref="F3" authorId="0">
      <text>
        <r>
          <rPr>
            <b/>
            <sz val="10"/>
            <rFont val="Tahoma"/>
            <family val="2"/>
          </rPr>
          <t>$$$/IN2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0"/>
            <rFont val="Tahoma"/>
            <family val="2"/>
          </rPr>
          <t>$$$/min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0"/>
            <rFont val="Tahoma"/>
            <family val="2"/>
          </rPr>
          <t>$$$/Seg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<sst xmlns="http://schemas.openxmlformats.org/spreadsheetml/2006/main" count="527" uniqueCount="354">
  <si>
    <t>Fecha</t>
  </si>
  <si>
    <t>N°</t>
  </si>
  <si>
    <t>Producto Inspeccionado</t>
  </si>
  <si>
    <t>L-BG-30 OB-G 48X5 W</t>
  </si>
  <si>
    <t>L-BG-30 OB-G 18X4 W</t>
  </si>
  <si>
    <t>L-BG-30 CP L-D Ø 8 48X3 W</t>
  </si>
  <si>
    <t>L-BG-30 CP L-D Ø 8 48X12 W</t>
  </si>
  <si>
    <t>L-BG-30 CP L-D Ø 6 24X2 W</t>
  </si>
  <si>
    <t>L-BG-30 94X16 W</t>
  </si>
  <si>
    <t>L-BG-30 70X12 W</t>
  </si>
  <si>
    <t>L-BG-30 60X6 W</t>
  </si>
  <si>
    <t>L-BG-30 60X5 W</t>
  </si>
  <si>
    <t>L-BG-30 54X16 W</t>
  </si>
  <si>
    <t>L-BG-30 48X5 W</t>
  </si>
  <si>
    <t>L-BG-30 48X4 W</t>
  </si>
  <si>
    <t>L-BG-30 48X18 W</t>
  </si>
  <si>
    <t>L-BG-30 42X4 W</t>
  </si>
  <si>
    <t>L-BG-30 12X4 W</t>
  </si>
  <si>
    <t>L-BG-30 116X12 W</t>
  </si>
  <si>
    <t>L-BG-15 OB-G 72X6 W</t>
  </si>
  <si>
    <t>L-BG-15 OB-G 72X4 W</t>
  </si>
  <si>
    <t>L-BG-15 OB-G 48X6 W</t>
  </si>
  <si>
    <t>L-BG-15 OB-G 48X5 W</t>
  </si>
  <si>
    <t>L-BG-15 OB-G 12X2 W</t>
  </si>
  <si>
    <t>L-BG-15 OB-G 12X10 W</t>
  </si>
  <si>
    <t>L-BG-15 OB-G 10X6 W</t>
  </si>
  <si>
    <t>L-BG-15 CP L-D Ø 8 57X9 W</t>
  </si>
  <si>
    <t>L-BG-15 CP L-D Ø 8 48X9 W</t>
  </si>
  <si>
    <t>L-BG-15 CP L-D Ø 8 36X9 W</t>
  </si>
  <si>
    <t>L-BG-15 CP L-D Ø 8 24X4 W</t>
  </si>
  <si>
    <t>L-BG-15 960X4 W</t>
  </si>
  <si>
    <t>L-BG-15 90V 24X9 W</t>
  </si>
  <si>
    <t>L-BG-15 90V 24X4 W</t>
  </si>
  <si>
    <t>L-BG-15 82X3 W</t>
  </si>
  <si>
    <t>L-BG-15 72X3 W</t>
  </si>
  <si>
    <t>L-BG-15 72X2 W</t>
  </si>
  <si>
    <t>L-BG-15 600X4 W</t>
  </si>
  <si>
    <t>L-BG-15 54X4 W</t>
  </si>
  <si>
    <t>L-BG-15 540X4 W</t>
  </si>
  <si>
    <t>L-BG-15 53X4 W</t>
  </si>
  <si>
    <t>L-BG-15 50X12 W</t>
  </si>
  <si>
    <t>L-BG-15 48X8 W</t>
  </si>
  <si>
    <t>L-BG-15 48X6 W</t>
  </si>
  <si>
    <t>L-BG-15 48X4 W</t>
  </si>
  <si>
    <t>L-BG-15 48X3 W</t>
  </si>
  <si>
    <t>L-BG-15 48X10 W</t>
  </si>
  <si>
    <t>L-BG-15 420X4 W</t>
  </si>
  <si>
    <t>L-BG-15 41X4 W</t>
  </si>
  <si>
    <t>L-BG-15 40X8 W</t>
  </si>
  <si>
    <t>L-BG-15 40X6 W</t>
  </si>
  <si>
    <t>L-BG-15 40X3 W</t>
  </si>
  <si>
    <t>L-BG-15 36X8 W</t>
  </si>
  <si>
    <t>L-BG-15 36X6 W</t>
  </si>
  <si>
    <t>L-BG-15 36X4 W</t>
  </si>
  <si>
    <t>L-BG-15 36X3 W</t>
  </si>
  <si>
    <t>L-BG-15 36X2 W</t>
  </si>
  <si>
    <t>L-BG-15 36X10 W</t>
  </si>
  <si>
    <t>L-BG-15 160X3 W</t>
  </si>
  <si>
    <t>L-BG-15 14X6 W</t>
  </si>
  <si>
    <t>L-BG-15 146X4 W</t>
  </si>
  <si>
    <t>L-BG-15 133X3 W</t>
  </si>
  <si>
    <t>L-BG-15 132X3 W</t>
  </si>
  <si>
    <t>L-BG-15 12X6 W</t>
  </si>
  <si>
    <t>L-BG-15 12X4 W</t>
  </si>
  <si>
    <t>L-BG-15 120X4 W</t>
  </si>
  <si>
    <t>L-BG-15 10X3 W</t>
  </si>
  <si>
    <t>L-BG-15 108X3 W</t>
  </si>
  <si>
    <t>L-BG-0 OB-G 94X8 W</t>
  </si>
  <si>
    <t>L-BG-0 OB-G 84X5 W</t>
  </si>
  <si>
    <t>L-BG-0 OB-G 72X5 W</t>
  </si>
  <si>
    <t>L-BG-0 OB-G 70X4 W</t>
  </si>
  <si>
    <t>L-BG-0 OB-G 30X6 W</t>
  </si>
  <si>
    <t>L-BG-0 OB-G 24X8 W</t>
  </si>
  <si>
    <t>L-BG-0 OB-G 24X6 W</t>
  </si>
  <si>
    <t>L-BG-0 OB-G 24X4 W</t>
  </si>
  <si>
    <t>L-BG-0 OB-G 24X3 W</t>
  </si>
  <si>
    <t>L-BG-0 OB-G 24X2 W</t>
  </si>
  <si>
    <t>L-BG-0 CP L-D Ø 10 48X5 W</t>
  </si>
  <si>
    <t>L-BG-0 96X6 W</t>
  </si>
  <si>
    <t>L-BG-0 84X4 W</t>
  </si>
  <si>
    <t>L-BG-0 84X10 W</t>
  </si>
  <si>
    <t>L-BG-0 80X5 W</t>
  </si>
  <si>
    <t>L-BG-0 80X4 W</t>
  </si>
  <si>
    <t>L-BG-0 80X3 W</t>
  </si>
  <si>
    <t>L-BG-0 80X12 W</t>
  </si>
  <si>
    <t>L-BG-0 74X6 W</t>
  </si>
  <si>
    <t>L-BG-0 72X8 W</t>
  </si>
  <si>
    <t>L-BG-0 72X6 W</t>
  </si>
  <si>
    <t>L-BG-0 72X5 W</t>
  </si>
  <si>
    <t>L-BG-0 72X4 W</t>
  </si>
  <si>
    <t>L-BG-0 60X12 W</t>
  </si>
  <si>
    <t>L-BG-0 58X10 W</t>
  </si>
  <si>
    <t>L-BG-0 48X8 W</t>
  </si>
  <si>
    <t>L-BG-0 48X6 W</t>
  </si>
  <si>
    <t>L-BG-0 48X5 W</t>
  </si>
  <si>
    <t>L-BG-0 48X4 W</t>
  </si>
  <si>
    <t>L-BG-0 48X2 W</t>
  </si>
  <si>
    <t>L-BG-0 45X5 W</t>
  </si>
  <si>
    <t>L-BG-0 44X8 W</t>
  </si>
  <si>
    <t>L-BG-0 43X5 W</t>
  </si>
  <si>
    <t>L-BG-0 42X4 W</t>
  </si>
  <si>
    <t>L-BG-0 40X8 W</t>
  </si>
  <si>
    <t>L-BG-0 40X6 W</t>
  </si>
  <si>
    <t>L-BG-0 40X4 W</t>
  </si>
  <si>
    <t>L-BG-0 40X2 W</t>
  </si>
  <si>
    <t>L-BG-0 38X8 W</t>
  </si>
  <si>
    <t>L-BG-0 38X6 W</t>
  </si>
  <si>
    <t>L-BG-0 38X4 W</t>
  </si>
  <si>
    <t>L-BG-0 36X8 W</t>
  </si>
  <si>
    <t>L-BG-0 36X6 W</t>
  </si>
  <si>
    <t>L-BG-0 36X5 W</t>
  </si>
  <si>
    <t>L-BG-0 36X4 W</t>
  </si>
  <si>
    <t>L-BG-0 36X2 W</t>
  </si>
  <si>
    <t>L-BG-0 36X12 W</t>
  </si>
  <si>
    <t>L-BG-0 36X10 W</t>
  </si>
  <si>
    <t>L-BG-0 34X4 W</t>
  </si>
  <si>
    <t>L-BG-0 190X10 W</t>
  </si>
  <si>
    <t>L-BG-0 18X8 W</t>
  </si>
  <si>
    <t>L-BG-0 18X6 W</t>
  </si>
  <si>
    <t>L-BG-0 18X4 W</t>
  </si>
  <si>
    <t>L-BG-0 18X12 W</t>
  </si>
  <si>
    <t>L-BG-0 16X6 W</t>
  </si>
  <si>
    <t>μ</t>
  </si>
  <si>
    <t>Estandar min</t>
  </si>
  <si>
    <t>Estandar max</t>
  </si>
  <si>
    <t>Criterio</t>
  </si>
  <si>
    <t>Repintado min</t>
  </si>
  <si>
    <t>Repintado max</t>
  </si>
  <si>
    <t>Micras</t>
  </si>
  <si>
    <t>Hora</t>
  </si>
  <si>
    <t>Reproceso por calidad</t>
  </si>
  <si>
    <t>11:44:25.000</t>
  </si>
  <si>
    <t>06:30:43.000</t>
  </si>
  <si>
    <t>06:34:47.000</t>
  </si>
  <si>
    <t>12:01:04.000</t>
  </si>
  <si>
    <t>12:09:48.000</t>
  </si>
  <si>
    <t>12:14:09.000</t>
  </si>
  <si>
    <t>08:10:17.000</t>
  </si>
  <si>
    <t>12:50:33.000</t>
  </si>
  <si>
    <t>09:14:26.000</t>
  </si>
  <si>
    <t>10:14:35.000</t>
  </si>
  <si>
    <t>13:13:09.000</t>
  </si>
  <si>
    <t>10:34:07.000</t>
  </si>
  <si>
    <t>11:14:38.000</t>
  </si>
  <si>
    <t>11:15:01.000</t>
  </si>
  <si>
    <t>10:27:18.000</t>
  </si>
  <si>
    <t>13:00:29.000</t>
  </si>
  <si>
    <t>11:46:44.000</t>
  </si>
  <si>
    <t>13:38:00.000</t>
  </si>
  <si>
    <t>13:45:28.000</t>
  </si>
  <si>
    <t>11:48:00.000</t>
  </si>
  <si>
    <t>11:52:12.000</t>
  </si>
  <si>
    <t>11:56:01.000</t>
  </si>
  <si>
    <t>10:36:39.000</t>
  </si>
  <si>
    <t>12:06:15.000</t>
  </si>
  <si>
    <t>12:18:14.000</t>
  </si>
  <si>
    <t>13:47:05.000</t>
  </si>
  <si>
    <t>13:58:15.000</t>
  </si>
  <si>
    <t>10:39:44.000</t>
  </si>
  <si>
    <t>10:40:34.000</t>
  </si>
  <si>
    <t>10:41:37.000</t>
  </si>
  <si>
    <t>13:40:19.000</t>
  </si>
  <si>
    <t>13:40:44.000</t>
  </si>
  <si>
    <t>11:05:18.000</t>
  </si>
  <si>
    <t>11:07:54.000</t>
  </si>
  <si>
    <t>10:19:49.000</t>
  </si>
  <si>
    <t>10:31:45.000</t>
  </si>
  <si>
    <t>11:19:26.000</t>
  </si>
  <si>
    <t>11:53:14.000</t>
  </si>
  <si>
    <t>12:06:13.000</t>
  </si>
  <si>
    <t>08:03:37.000</t>
  </si>
  <si>
    <t>08:25:58.000</t>
  </si>
  <si>
    <t>08:31:39.000</t>
  </si>
  <si>
    <t>10:13:34.000</t>
  </si>
  <si>
    <t>12:52:56.000</t>
  </si>
  <si>
    <t>11:38:18.000</t>
  </si>
  <si>
    <t>13:46:12.000</t>
  </si>
  <si>
    <t>10:38:26.000</t>
  </si>
  <si>
    <t>13:48:08.000</t>
  </si>
  <si>
    <t>14:10:50.000</t>
  </si>
  <si>
    <t>10:42:35.000</t>
  </si>
  <si>
    <t>11:00:39.000</t>
  </si>
  <si>
    <t>10:38:30.000</t>
  </si>
  <si>
    <t>11:51:54.000</t>
  </si>
  <si>
    <t>11:54:01.000</t>
  </si>
  <si>
    <t>11:56:03.000</t>
  </si>
  <si>
    <t>12:06:00.000</t>
  </si>
  <si>
    <t>12:10:40.000</t>
  </si>
  <si>
    <t>08:13:07.000</t>
  </si>
  <si>
    <t>12:46:28.000</t>
  </si>
  <si>
    <t>08:44:51.000</t>
  </si>
  <si>
    <t>09:11:20.000</t>
  </si>
  <si>
    <t>10:11:54.000</t>
  </si>
  <si>
    <t>13:00:02.000</t>
  </si>
  <si>
    <t>13:22:00.000</t>
  </si>
  <si>
    <t>11:06:25.000</t>
  </si>
  <si>
    <t>10:19:02.000</t>
  </si>
  <si>
    <t>10:30:10.000</t>
  </si>
  <si>
    <t>12:51:53.000</t>
  </si>
  <si>
    <t>12:56:15.000</t>
  </si>
  <si>
    <t>13:10:02.000</t>
  </si>
  <si>
    <t>11:43:49.000</t>
  </si>
  <si>
    <t>13:38:53.000</t>
  </si>
  <si>
    <t>13:44:26.000</t>
  </si>
  <si>
    <t>11:49:41.000</t>
  </si>
  <si>
    <t>11:53:11.000</t>
  </si>
  <si>
    <t>10:37:52.000</t>
  </si>
  <si>
    <t>10:37:57.000</t>
  </si>
  <si>
    <t>10:39:23.000</t>
  </si>
  <si>
    <t>12:15:11.000</t>
  </si>
  <si>
    <t>13:47:23.000</t>
  </si>
  <si>
    <t>13:51:22.000</t>
  </si>
  <si>
    <t>14:08:42.000</t>
  </si>
  <si>
    <t>14:09:51.000</t>
  </si>
  <si>
    <t>14:12:04.000</t>
  </si>
  <si>
    <t>10:43:04.000</t>
  </si>
  <si>
    <t>10:44:48.000</t>
  </si>
  <si>
    <t>13:40:32.000</t>
  </si>
  <si>
    <t>10:49:20.000</t>
  </si>
  <si>
    <t>11:12:26.000</t>
  </si>
  <si>
    <t>11:15:24.000</t>
  </si>
  <si>
    <t>11:23:31.000</t>
  </si>
  <si>
    <t>11:51:35.000</t>
  </si>
  <si>
    <t>11:52:51.000</t>
  </si>
  <si>
    <t>11:55:06.000</t>
  </si>
  <si>
    <t>12:04:12.000</t>
  </si>
  <si>
    <t>12:06:47.000</t>
  </si>
  <si>
    <t>12:15:25.000</t>
  </si>
  <si>
    <t>12:40:46.000</t>
  </si>
  <si>
    <t>12:41:27.000</t>
  </si>
  <si>
    <t>12:21:06.000</t>
  </si>
  <si>
    <t>12:23:12.000</t>
  </si>
  <si>
    <t>13:33:42.000</t>
  </si>
  <si>
    <t>10:41:07.000</t>
  </si>
  <si>
    <t>10:31:48.000</t>
  </si>
  <si>
    <t>12:52:24.000</t>
  </si>
  <si>
    <t>11:42:43.000</t>
  </si>
  <si>
    <t>13:44:50.000</t>
  </si>
  <si>
    <t>13:45:48.000</t>
  </si>
  <si>
    <t>10:35:25.000</t>
  </si>
  <si>
    <t>12:27:27.000</t>
  </si>
  <si>
    <t>12:30:04.000</t>
  </si>
  <si>
    <t>12:30:40.000</t>
  </si>
  <si>
    <t>14:07:31.000</t>
  </si>
  <si>
    <t>14:09:23.000</t>
  </si>
  <si>
    <t>10:40:55.000</t>
  </si>
  <si>
    <t>10:48:34.000</t>
  </si>
  <si>
    <t>13:36:19.000</t>
  </si>
  <si>
    <t>13:36:41.000</t>
  </si>
  <si>
    <t>13:39:59.000</t>
  </si>
  <si>
    <t>Pobla.</t>
  </si>
  <si>
    <t>Medicion μ</t>
  </si>
  <si>
    <t>Clasificación</t>
  </si>
  <si>
    <t>Obervación</t>
  </si>
  <si>
    <t>A</t>
  </si>
  <si>
    <t>B</t>
  </si>
  <si>
    <r>
      <t>Area IN</t>
    </r>
    <r>
      <rPr>
        <b/>
        <vertAlign val="superscript"/>
        <sz val="8"/>
        <rFont val="Arial"/>
        <family val="2"/>
      </rPr>
      <t>2</t>
    </r>
  </si>
  <si>
    <t>COSTO DE LA PINTURA EN POLVO</t>
  </si>
  <si>
    <t>Kilos</t>
  </si>
  <si>
    <t>Precio por Kilo / pintura</t>
  </si>
  <si>
    <t>Precio por Gramo / pintura</t>
  </si>
  <si>
    <r>
      <t>Area promedio de recubrimiento In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/kg</t>
    </r>
  </si>
  <si>
    <r>
      <t>Gramos por In</t>
    </r>
    <r>
      <rPr>
        <vertAlign val="superscript"/>
        <sz val="11"/>
        <color indexed="8"/>
        <rFont val="Calibri"/>
        <family val="2"/>
      </rPr>
      <t>2</t>
    </r>
  </si>
  <si>
    <r>
      <t>Precio de recubrimirnto por In</t>
    </r>
    <r>
      <rPr>
        <b/>
        <vertAlign val="superscript"/>
        <sz val="11"/>
        <color indexed="8"/>
        <rFont val="Calibri"/>
        <family val="2"/>
      </rPr>
      <t>2</t>
    </r>
  </si>
  <si>
    <t>COSTO DEL GAS NATURAL REGULADO</t>
  </si>
  <si>
    <t>Valor consumo promedio mensual</t>
  </si>
  <si>
    <t>Horas trabajo horno/mes</t>
  </si>
  <si>
    <t>Minutos trabajo horno/mes</t>
  </si>
  <si>
    <t>Precio minuto consumo gas horno</t>
  </si>
  <si>
    <t>COSTO DE LA MANO DE OBRA DIRECTA</t>
  </si>
  <si>
    <t xml:space="preserve">Nit  </t>
  </si>
  <si>
    <t>Nombres</t>
  </si>
  <si>
    <t>Linea</t>
  </si>
  <si>
    <t>Empresa</t>
  </si>
  <si>
    <t>Basico</t>
  </si>
  <si>
    <t>Auxilio Transpte.</t>
  </si>
  <si>
    <t>Salario total empleado</t>
  </si>
  <si>
    <t>Costo de la Empresa</t>
  </si>
  <si>
    <t>Costo Dia</t>
  </si>
  <si>
    <t>Costo Hora</t>
  </si>
  <si>
    <t>Costo Minuto</t>
  </si>
  <si>
    <t>Costo Seg.</t>
  </si>
  <si>
    <t>Pintura</t>
  </si>
  <si>
    <t>COSTO TOTAL</t>
  </si>
  <si>
    <t>Cod/Def.</t>
  </si>
  <si>
    <t>Codigo</t>
  </si>
  <si>
    <t>Causa por Elemento no conforme</t>
  </si>
  <si>
    <t>Problemas en pintura (Pinholle)</t>
  </si>
  <si>
    <t>Problemas en pintura (Brumos)</t>
  </si>
  <si>
    <t>Problemas en pintura (Piel naranja)</t>
  </si>
  <si>
    <t>Problemas en pintura (Azulejo)</t>
  </si>
  <si>
    <t>Problemas en pintura (Basura)</t>
  </si>
  <si>
    <t>Problemas en pintura (Tocadas)</t>
  </si>
  <si>
    <t>Problemas en pintura (Grasa)</t>
  </si>
  <si>
    <t>Problemas en pintura (Exceso pintura)</t>
  </si>
  <si>
    <t>Problemas en pintura (Mal pintado)</t>
  </si>
  <si>
    <t>Problemas en pintura (Fogueo)</t>
  </si>
  <si>
    <t>Problemas en pintura (Tonalidad)</t>
  </si>
  <si>
    <t>Elemento mal tratado Trans - Linea</t>
  </si>
  <si>
    <t>0033</t>
  </si>
  <si>
    <t>0028</t>
  </si>
  <si>
    <t>0027</t>
  </si>
  <si>
    <t>0005</t>
  </si>
  <si>
    <t>0025</t>
  </si>
  <si>
    <t>0026</t>
  </si>
  <si>
    <t>Grasa</t>
  </si>
  <si>
    <t>Tocadas</t>
  </si>
  <si>
    <t>Pinholle</t>
  </si>
  <si>
    <t>Azulejo</t>
  </si>
  <si>
    <t>Basura</t>
  </si>
  <si>
    <t>Cant/Prod.</t>
  </si>
  <si>
    <t>Maltratado</t>
  </si>
  <si>
    <t>Gas</t>
  </si>
  <si>
    <t>MOD</t>
  </si>
  <si>
    <t>Total $</t>
  </si>
  <si>
    <t>Causa Reproceso</t>
  </si>
  <si>
    <t>TABLA PARA EL CALCULO DE COSTOS</t>
  </si>
  <si>
    <t>% Part.</t>
  </si>
  <si>
    <t>% Acum.</t>
  </si>
  <si>
    <t>TABLA DE DATOS ANALISIS DE PARETO POR COSTO</t>
  </si>
  <si>
    <t>Costo/Acu.</t>
  </si>
  <si>
    <t>Orden</t>
  </si>
  <si>
    <t>1</t>
  </si>
  <si>
    <t>2</t>
  </si>
  <si>
    <t>3</t>
  </si>
  <si>
    <t>4</t>
  </si>
  <si>
    <t>5</t>
  </si>
  <si>
    <t>6</t>
  </si>
  <si>
    <t>TABLA DE DATOS ANALISIS DE PARETO POR FRECUENCIA DE CAUSAS</t>
  </si>
  <si>
    <t>Frec./Acu.</t>
  </si>
  <si>
    <t>PSI</t>
  </si>
  <si>
    <t>ANALISIS DEL GRAFICO</t>
  </si>
  <si>
    <t>Definición de Costos</t>
  </si>
  <si>
    <r>
      <rPr>
        <b/>
        <sz val="10"/>
        <color indexed="8"/>
        <rFont val="Arial"/>
        <family val="2"/>
      </rPr>
      <t>Costo del Gas:</t>
    </r>
    <r>
      <rPr>
        <sz val="10"/>
        <color indexed="8"/>
        <rFont val="Arial"/>
        <family val="2"/>
      </rPr>
      <t xml:space="preserve"> Se calculo que el horno de curado por cada minuto que esta encendido consume  0,0359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de gas a un costo de $27,13 el minuto, el horneado de los productos según ficha técnica de la pintura utilizada es de 15 minutos por producto.</t>
    </r>
  </si>
  <si>
    <t>Costo MOD: Se calculo con respeto al salario mínimo básico, el subsidio de transporte, el recargo de la temporal y parafiscales, nos da un costo de $1,02/seg. de trabajo, el tiempo promedio del proceso de pintado es de 1,5 seg/IN².</t>
  </si>
  <si>
    <t>La tabla de datos para el calculo del pareto fue tomada del ejercicio trabajado para el histograma, en este se realizo un consolidado de las caudas de reproceso o no calidad y la cantidad de productos que intervinieron en cada una de ellas.</t>
  </si>
  <si>
    <r>
      <t>IN</t>
    </r>
    <r>
      <rPr>
        <b/>
        <sz val="11"/>
        <color indexed="9"/>
        <rFont val="Calibri"/>
        <family val="2"/>
      </rPr>
      <t>²</t>
    </r>
  </si>
  <si>
    <r>
      <t>Consumo promedio en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/mes</t>
    </r>
  </si>
  <si>
    <r>
      <t>Precio por m</t>
    </r>
    <r>
      <rPr>
        <vertAlign val="superscript"/>
        <sz val="11"/>
        <color indexed="8"/>
        <rFont val="Calibri"/>
        <family val="2"/>
      </rPr>
      <t>3</t>
    </r>
  </si>
  <si>
    <r>
      <rPr>
        <b/>
        <sz val="10"/>
        <color indexed="8"/>
        <rFont val="Arial"/>
        <family val="2"/>
      </rPr>
      <t>Costo de la pintura:</t>
    </r>
    <r>
      <rPr>
        <sz val="10"/>
        <color indexed="8"/>
        <rFont val="Arial"/>
        <family val="2"/>
      </rPr>
      <t xml:space="preserve"> esta se calcula por área de recubrimiento, en este caso en por IN², el costo de aplicación es de $4,43/IN². Este factor se multiplicar por las IN² del producto (medida A x medida B x Cantidad).</t>
    </r>
  </si>
  <si>
    <t>Costo/Tot</t>
  </si>
  <si>
    <t>μ Amp</t>
  </si>
  <si>
    <t>Frec./Caus.</t>
  </si>
  <si>
    <t>Estandar</t>
  </si>
  <si>
    <t>Lam</t>
  </si>
  <si>
    <t>Lam min</t>
  </si>
  <si>
    <t>Lam max</t>
  </si>
  <si>
    <t>CONTROL MICRAJE APLICACIÓN PINTURA ELECTROESTATICA</t>
  </si>
  <si>
    <t>A01</t>
  </si>
  <si>
    <t>A02</t>
  </si>
  <si>
    <t>A03</t>
  </si>
  <si>
    <t>A04</t>
  </si>
  <si>
    <t>X</t>
  </si>
  <si>
    <t>Carga Temp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</si>
</sst>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40A]h:mm:ss\ AM/PM;@"/>
    <numFmt numFmtId="187" formatCode="[$-240A]hh:mm:ss\ AM/PM"/>
    <numFmt numFmtId="188" formatCode="0000"/>
    <numFmt numFmtId="189" formatCode="0.0%"/>
    <numFmt numFmtId="190" formatCode="#,##0.0"/>
    <numFmt numFmtId="191" formatCode="&quot;$&quot;\ #,##0.00"/>
    <numFmt numFmtId="192" formatCode="_(* #,##0_);_(* \(#,##0\);_(* &quot;-&quot;??_);_(@_)"/>
    <numFmt numFmtId="193" formatCode="0.0"/>
    <numFmt numFmtId="194" formatCode="&quot;$&quot;\ #,##0.0"/>
    <numFmt numFmtId="195" formatCode="&quot;$&quot;\ #,##0"/>
    <numFmt numFmtId="196" formatCode="_(* #,##0.0_);_(* \(#,##0.0\);_(* &quot;-&quot;??_);_(@_)"/>
    <numFmt numFmtId="197" formatCode="[$$-240A]\ #,##0"/>
    <numFmt numFmtId="198" formatCode="#,##0.0000\ _€"/>
    <numFmt numFmtId="199" formatCode="[$$-240A]\ #,##0.00"/>
    <numFmt numFmtId="200" formatCode="0.00000"/>
    <numFmt numFmtId="201" formatCode="0.0000"/>
    <numFmt numFmtId="202" formatCode="0.000"/>
    <numFmt numFmtId="203" formatCode="0.0000000"/>
    <numFmt numFmtId="204" formatCode="0.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vertAlign val="superscript"/>
      <sz val="10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0"/>
    </font>
    <font>
      <i/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3"/>
      <name val="Calibri"/>
      <family val="2"/>
    </font>
    <font>
      <b/>
      <sz val="11"/>
      <color indexed="12"/>
      <name val="Calibri"/>
      <family val="2"/>
    </font>
    <font>
      <b/>
      <sz val="11"/>
      <color indexed="13"/>
      <name val="Calibri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1"/>
      <name val="Calibri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8"/>
      <color indexed="9"/>
      <name val="Arial"/>
      <family val="2"/>
    </font>
    <font>
      <b/>
      <i/>
      <sz val="10"/>
      <color indexed="8"/>
      <name val="Arial"/>
      <family val="2"/>
    </font>
    <font>
      <b/>
      <sz val="11"/>
      <color indexed="11"/>
      <name val="Calibri"/>
      <family val="2"/>
    </font>
    <font>
      <b/>
      <sz val="11"/>
      <color indexed="45"/>
      <name val="Calibri"/>
      <family val="2"/>
    </font>
    <font>
      <b/>
      <sz val="10"/>
      <color indexed="15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FF00"/>
      <name val="Calibri"/>
      <family val="2"/>
    </font>
    <font>
      <b/>
      <sz val="11"/>
      <color rgb="FF0000FF"/>
      <name val="Calibri"/>
      <family val="2"/>
    </font>
    <font>
      <b/>
      <sz val="11"/>
      <color rgb="FFFFFF00"/>
      <name val="Calibri"/>
      <family val="2"/>
    </font>
    <font>
      <b/>
      <sz val="9"/>
      <color theme="0"/>
      <name val="Arial"/>
      <family val="2"/>
    </font>
    <font>
      <b/>
      <sz val="10"/>
      <color rgb="FFFFFF00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sz val="8"/>
      <color rgb="FFFF0000"/>
      <name val="Arial"/>
      <family val="2"/>
    </font>
    <font>
      <b/>
      <sz val="11"/>
      <color rgb="FFC00000"/>
      <name val="Calibri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FF00"/>
      <name val="Calibri"/>
      <family val="2"/>
    </font>
    <font>
      <b/>
      <sz val="11"/>
      <color rgb="FFFF99CC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 style="thin"/>
      <bottom style="thin">
        <color rgb="FF0000FF"/>
      </bottom>
    </border>
    <border>
      <left>
        <color indexed="63"/>
      </left>
      <right>
        <color indexed="63"/>
      </right>
      <top style="thin"/>
      <bottom style="thin">
        <color rgb="FF0000FF"/>
      </bottom>
    </border>
    <border>
      <left>
        <color indexed="63"/>
      </left>
      <right style="thin">
        <color rgb="FF0000FF"/>
      </right>
      <top style="thin"/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/>
      <bottom style="thin"/>
    </border>
    <border>
      <left>
        <color indexed="63"/>
      </left>
      <right style="thin">
        <color rgb="FF0000FF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9" fontId="3" fillId="0" borderId="0" xfId="55" applyFont="1" applyFill="1" applyBorder="1" applyAlignment="1">
      <alignment/>
    </xf>
    <xf numFmtId="0" fontId="7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3" fontId="4" fillId="34" borderId="12" xfId="0" applyNumberFormat="1" applyFont="1" applyFill="1" applyBorder="1" applyAlignment="1">
      <alignment vertical="center"/>
    </xf>
    <xf numFmtId="15" fontId="6" fillId="34" borderId="12" xfId="0" applyNumberFormat="1" applyFont="1" applyFill="1" applyBorder="1" applyAlignment="1">
      <alignment vertical="center"/>
    </xf>
    <xf numFmtId="16" fontId="6" fillId="34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/>
    </xf>
    <xf numFmtId="9" fontId="6" fillId="0" borderId="12" xfId="55" applyFont="1" applyFill="1" applyBorder="1" applyAlignment="1">
      <alignment/>
    </xf>
    <xf numFmtId="3" fontId="4" fillId="34" borderId="13" xfId="0" applyNumberFormat="1" applyFont="1" applyFill="1" applyBorder="1" applyAlignment="1">
      <alignment vertical="center"/>
    </xf>
    <xf numFmtId="15" fontId="6" fillId="34" borderId="13" xfId="0" applyNumberFormat="1" applyFont="1" applyFill="1" applyBorder="1" applyAlignment="1">
      <alignment vertical="center"/>
    </xf>
    <xf numFmtId="16" fontId="6" fillId="34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15" fontId="6" fillId="34" borderId="14" xfId="0" applyNumberFormat="1" applyFont="1" applyFill="1" applyBorder="1" applyAlignment="1">
      <alignment vertical="center"/>
    </xf>
    <xf numFmtId="16" fontId="6" fillId="34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/>
    </xf>
    <xf numFmtId="9" fontId="6" fillId="0" borderId="14" xfId="55" applyFont="1" applyFill="1" applyBorder="1" applyAlignment="1">
      <alignment/>
    </xf>
    <xf numFmtId="9" fontId="75" fillId="0" borderId="15" xfId="55" applyFont="1" applyFill="1" applyBorder="1" applyAlignment="1">
      <alignment/>
    </xf>
    <xf numFmtId="0" fontId="76" fillId="0" borderId="16" xfId="0" applyFont="1" applyBorder="1" applyAlignment="1">
      <alignment/>
    </xf>
    <xf numFmtId="0" fontId="76" fillId="0" borderId="17" xfId="0" applyFont="1" applyBorder="1" applyAlignment="1">
      <alignment/>
    </xf>
    <xf numFmtId="9" fontId="75" fillId="0" borderId="18" xfId="55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19" xfId="0" applyFont="1" applyBorder="1" applyAlignment="1">
      <alignment/>
    </xf>
    <xf numFmtId="9" fontId="77" fillId="0" borderId="18" xfId="55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19" xfId="0" applyFont="1" applyBorder="1" applyAlignment="1">
      <alignment/>
    </xf>
    <xf numFmtId="9" fontId="79" fillId="0" borderId="18" xfId="55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19" xfId="0" applyFont="1" applyBorder="1" applyAlignment="1">
      <alignment/>
    </xf>
    <xf numFmtId="9" fontId="79" fillId="0" borderId="20" xfId="55" applyFont="1" applyFill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186" fontId="6" fillId="0" borderId="13" xfId="0" applyNumberFormat="1" applyFont="1" applyBorder="1" applyAlignment="1" applyProtection="1">
      <alignment/>
      <protection locked="0"/>
    </xf>
    <xf numFmtId="186" fontId="6" fillId="0" borderId="12" xfId="0" applyNumberFormat="1" applyFont="1" applyBorder="1" applyAlignment="1" applyProtection="1">
      <alignment/>
      <protection locked="0"/>
    </xf>
    <xf numFmtId="186" fontId="6" fillId="0" borderId="14" xfId="0" applyNumberFormat="1" applyFont="1" applyBorder="1" applyAlignment="1" applyProtection="1">
      <alignment/>
      <protection locked="0"/>
    </xf>
    <xf numFmtId="1" fontId="6" fillId="34" borderId="12" xfId="0" applyNumberFormat="1" applyFont="1" applyFill="1" applyBorder="1" applyAlignment="1">
      <alignment vertical="center"/>
    </xf>
    <xf numFmtId="1" fontId="6" fillId="34" borderId="13" xfId="0" applyNumberFormat="1" applyFont="1" applyFill="1" applyBorder="1" applyAlignment="1">
      <alignment vertical="center"/>
    </xf>
    <xf numFmtId="1" fontId="6" fillId="34" borderId="14" xfId="0" applyNumberFormat="1" applyFont="1" applyFill="1" applyBorder="1" applyAlignment="1">
      <alignment vertical="center"/>
    </xf>
    <xf numFmtId="1" fontId="74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" fontId="6" fillId="34" borderId="12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74" fillId="0" borderId="0" xfId="0" applyNumberFormat="1" applyFont="1" applyAlignment="1">
      <alignment/>
    </xf>
    <xf numFmtId="0" fontId="4" fillId="8" borderId="1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91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191" fontId="0" fillId="0" borderId="29" xfId="0" applyNumberFormat="1" applyBorder="1" applyAlignment="1">
      <alignment/>
    </xf>
    <xf numFmtId="171" fontId="80" fillId="0" borderId="2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1" fillId="35" borderId="0" xfId="0" applyFont="1" applyFill="1" applyBorder="1" applyAlignment="1">
      <alignment horizontal="center"/>
    </xf>
    <xf numFmtId="0" fontId="82" fillId="0" borderId="30" xfId="0" applyFont="1" applyBorder="1" applyAlignment="1">
      <alignment/>
    </xf>
    <xf numFmtId="191" fontId="0" fillId="0" borderId="12" xfId="0" applyNumberFormat="1" applyBorder="1" applyAlignment="1">
      <alignment/>
    </xf>
    <xf numFmtId="192" fontId="0" fillId="0" borderId="29" xfId="47" applyNumberFormat="1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31" xfId="0" applyFont="1" applyBorder="1" applyAlignment="1">
      <alignment/>
    </xf>
    <xf numFmtId="0" fontId="73" fillId="0" borderId="32" xfId="0" applyFont="1" applyBorder="1" applyAlignment="1">
      <alignment/>
    </xf>
    <xf numFmtId="191" fontId="83" fillId="35" borderId="11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73" fillId="0" borderId="0" xfId="0" applyFont="1" applyBorder="1" applyAlignment="1">
      <alignment/>
    </xf>
    <xf numFmtId="191" fontId="83" fillId="0" borderId="0" xfId="0" applyNumberFormat="1" applyFont="1" applyFill="1" applyBorder="1" applyAlignment="1">
      <alignment/>
    </xf>
    <xf numFmtId="0" fontId="11" fillId="0" borderId="13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33" borderId="13" xfId="53" applyFont="1" applyFill="1" applyBorder="1" applyAlignment="1">
      <alignment horizontal="center" vertical="center"/>
      <protection/>
    </xf>
    <xf numFmtId="3" fontId="11" fillId="0" borderId="13" xfId="53" applyNumberFormat="1" applyFont="1" applyBorder="1" applyAlignment="1">
      <alignment horizontal="center" vertical="center" wrapText="1"/>
      <protection/>
    </xf>
    <xf numFmtId="197" fontId="11" fillId="0" borderId="13" xfId="53" applyNumberFormat="1" applyFont="1" applyFill="1" applyBorder="1" applyAlignment="1">
      <alignment horizontal="center" vertical="center" wrapText="1"/>
      <protection/>
    </xf>
    <xf numFmtId="0" fontId="84" fillId="36" borderId="13" xfId="53" applyFont="1" applyFill="1" applyBorder="1" applyAlignment="1">
      <alignment horizontal="center" vertical="center" wrapText="1"/>
      <protection/>
    </xf>
    <xf numFmtId="0" fontId="84" fillId="37" borderId="13" xfId="53" applyFont="1" applyFill="1" applyBorder="1" applyAlignment="1">
      <alignment horizontal="center" vertical="center" wrapText="1"/>
      <protection/>
    </xf>
    <xf numFmtId="198" fontId="11" fillId="0" borderId="13" xfId="53" applyNumberFormat="1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84" fillId="38" borderId="13" xfId="53" applyFont="1" applyFill="1" applyBorder="1" applyAlignment="1">
      <alignment horizontal="center" vertical="center" wrapText="1"/>
      <protection/>
    </xf>
    <xf numFmtId="0" fontId="3" fillId="0" borderId="0" xfId="53" applyAlignment="1">
      <alignment horizontal="center"/>
      <protection/>
    </xf>
    <xf numFmtId="0" fontId="3" fillId="0" borderId="0" xfId="53">
      <alignment/>
      <protection/>
    </xf>
    <xf numFmtId="199" fontId="85" fillId="35" borderId="33" xfId="53" applyNumberFormat="1" applyFont="1" applyFill="1" applyBorder="1">
      <alignment/>
      <protection/>
    </xf>
    <xf numFmtId="0" fontId="3" fillId="0" borderId="0" xfId="53" applyAlignment="1">
      <alignment horizontal="left"/>
      <protection/>
    </xf>
    <xf numFmtId="199" fontId="3" fillId="0" borderId="0" xfId="53" applyNumberFormat="1">
      <alignment/>
      <protection/>
    </xf>
    <xf numFmtId="197" fontId="47" fillId="3" borderId="23" xfId="53" applyNumberFormat="1" applyFont="1" applyFill="1" applyBorder="1">
      <alignment/>
      <protection/>
    </xf>
    <xf numFmtId="197" fontId="47" fillId="3" borderId="13" xfId="53" applyNumberFormat="1" applyFont="1" applyFill="1" applyBorder="1">
      <alignment/>
      <protection/>
    </xf>
    <xf numFmtId="199" fontId="47" fillId="3" borderId="13" xfId="53" applyNumberFormat="1" applyFont="1" applyFill="1" applyBorder="1">
      <alignment/>
      <protection/>
    </xf>
    <xf numFmtId="3" fontId="13" fillId="0" borderId="34" xfId="53" applyNumberFormat="1" applyFont="1" applyBorder="1" applyAlignment="1">
      <alignment horizontal="right" wrapText="1"/>
      <protection/>
    </xf>
    <xf numFmtId="0" fontId="13" fillId="0" borderId="34" xfId="53" applyFont="1" applyBorder="1" applyAlignment="1">
      <alignment horizontal="left" wrapText="1"/>
      <protection/>
    </xf>
    <xf numFmtId="0" fontId="13" fillId="0" borderId="34" xfId="53" applyFont="1" applyBorder="1" applyAlignment="1">
      <alignment horizontal="left"/>
      <protection/>
    </xf>
    <xf numFmtId="0" fontId="13" fillId="0" borderId="34" xfId="53" applyFont="1" applyBorder="1">
      <alignment/>
      <protection/>
    </xf>
    <xf numFmtId="197" fontId="3" fillId="0" borderId="34" xfId="53" applyNumberFormat="1" applyFont="1" applyBorder="1">
      <alignment/>
      <protection/>
    </xf>
    <xf numFmtId="199" fontId="3" fillId="0" borderId="34" xfId="53" applyNumberFormat="1" applyFont="1" applyBorder="1">
      <alignment/>
      <protection/>
    </xf>
    <xf numFmtId="3" fontId="13" fillId="0" borderId="33" xfId="53" applyNumberFormat="1" applyFont="1" applyBorder="1" applyAlignment="1">
      <alignment horizontal="right" wrapText="1"/>
      <protection/>
    </xf>
    <xf numFmtId="0" fontId="13" fillId="0" borderId="33" xfId="53" applyFont="1" applyBorder="1" applyAlignment="1">
      <alignment horizontal="left" wrapText="1"/>
      <protection/>
    </xf>
    <xf numFmtId="0" fontId="13" fillId="0" borderId="33" xfId="53" applyFont="1" applyBorder="1" applyAlignment="1">
      <alignment horizontal="left"/>
      <protection/>
    </xf>
    <xf numFmtId="0" fontId="13" fillId="0" borderId="33" xfId="53" applyFont="1" applyBorder="1">
      <alignment/>
      <protection/>
    </xf>
    <xf numFmtId="197" fontId="3" fillId="0" borderId="33" xfId="53" applyNumberFormat="1" applyFont="1" applyBorder="1">
      <alignment/>
      <protection/>
    </xf>
    <xf numFmtId="199" fontId="3" fillId="0" borderId="33" xfId="53" applyNumberFormat="1" applyFont="1" applyBorder="1">
      <alignment/>
      <protection/>
    </xf>
    <xf numFmtId="0" fontId="86" fillId="33" borderId="11" xfId="0" applyFont="1" applyFill="1" applyBorder="1" applyAlignment="1">
      <alignment/>
    </xf>
    <xf numFmtId="188" fontId="6" fillId="0" borderId="12" xfId="55" applyNumberFormat="1" applyFont="1" applyFill="1" applyBorder="1" applyAlignment="1">
      <alignment horizontal="center"/>
    </xf>
    <xf numFmtId="188" fontId="6" fillId="0" borderId="14" xfId="55" applyNumberFormat="1" applyFont="1" applyFill="1" applyBorder="1" applyAlignment="1">
      <alignment horizontal="center"/>
    </xf>
    <xf numFmtId="188" fontId="74" fillId="0" borderId="0" xfId="0" applyNumberFormat="1" applyFont="1" applyAlignment="1">
      <alignment horizontal="center"/>
    </xf>
    <xf numFmtId="188" fontId="74" fillId="0" borderId="0" xfId="0" applyNumberFormat="1" applyFont="1" applyAlignment="1">
      <alignment/>
    </xf>
    <xf numFmtId="49" fontId="0" fillId="0" borderId="35" xfId="0" applyNumberFormat="1" applyBorder="1" applyAlignment="1">
      <alignment horizontal="center"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/>
    </xf>
    <xf numFmtId="0" fontId="14" fillId="39" borderId="13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0" fontId="87" fillId="39" borderId="24" xfId="0" applyFont="1" applyFill="1" applyBorder="1" applyAlignment="1">
      <alignment/>
    </xf>
    <xf numFmtId="0" fontId="87" fillId="39" borderId="23" xfId="0" applyFont="1" applyFill="1" applyBorder="1" applyAlignment="1">
      <alignment/>
    </xf>
    <xf numFmtId="188" fontId="87" fillId="0" borderId="34" xfId="0" applyNumberFormat="1" applyFont="1" applyBorder="1" applyAlignment="1">
      <alignment horizontal="center"/>
    </xf>
    <xf numFmtId="0" fontId="87" fillId="0" borderId="34" xfId="0" applyFont="1" applyBorder="1" applyAlignment="1">
      <alignment/>
    </xf>
    <xf numFmtId="0" fontId="87" fillId="0" borderId="37" xfId="0" applyFont="1" applyBorder="1" applyAlignment="1">
      <alignment/>
    </xf>
    <xf numFmtId="0" fontId="87" fillId="0" borderId="38" xfId="0" applyFont="1" applyBorder="1" applyAlignment="1">
      <alignment/>
    </xf>
    <xf numFmtId="188" fontId="87" fillId="0" borderId="33" xfId="0" applyNumberFormat="1" applyFont="1" applyBorder="1" applyAlignment="1">
      <alignment horizontal="center"/>
    </xf>
    <xf numFmtId="0" fontId="87" fillId="0" borderId="33" xfId="0" applyFont="1" applyBorder="1" applyAlignment="1">
      <alignment/>
    </xf>
    <xf numFmtId="0" fontId="87" fillId="0" borderId="36" xfId="0" applyFont="1" applyBorder="1" applyAlignment="1">
      <alignment/>
    </xf>
    <xf numFmtId="0" fontId="87" fillId="0" borderId="39" xfId="0" applyFont="1" applyBorder="1" applyAlignment="1">
      <alignment/>
    </xf>
    <xf numFmtId="0" fontId="2" fillId="33" borderId="0" xfId="0" applyFont="1" applyFill="1" applyBorder="1" applyAlignment="1">
      <alignment/>
    </xf>
    <xf numFmtId="3" fontId="86" fillId="34" borderId="12" xfId="0" applyNumberFormat="1" applyFont="1" applyFill="1" applyBorder="1" applyAlignment="1">
      <alignment vertical="center"/>
    </xf>
    <xf numFmtId="15" fontId="88" fillId="34" borderId="12" xfId="0" applyNumberFormat="1" applyFont="1" applyFill="1" applyBorder="1" applyAlignment="1">
      <alignment vertical="center"/>
    </xf>
    <xf numFmtId="1" fontId="88" fillId="34" borderId="12" xfId="0" applyNumberFormat="1" applyFont="1" applyFill="1" applyBorder="1" applyAlignment="1">
      <alignment vertical="center"/>
    </xf>
    <xf numFmtId="186" fontId="88" fillId="0" borderId="40" xfId="0" applyNumberFormat="1" applyFont="1" applyBorder="1" applyAlignment="1" applyProtection="1">
      <alignment/>
      <protection locked="0"/>
    </xf>
    <xf numFmtId="16" fontId="88" fillId="34" borderId="12" xfId="0" applyNumberFormat="1" applyFont="1" applyFill="1" applyBorder="1" applyAlignment="1">
      <alignment vertical="center"/>
    </xf>
    <xf numFmtId="3" fontId="88" fillId="0" borderId="12" xfId="0" applyNumberFormat="1" applyFont="1" applyFill="1" applyBorder="1" applyAlignment="1">
      <alignment vertical="center"/>
    </xf>
    <xf numFmtId="3" fontId="88" fillId="0" borderId="12" xfId="0" applyNumberFormat="1" applyFont="1" applyFill="1" applyBorder="1" applyAlignment="1">
      <alignment/>
    </xf>
    <xf numFmtId="9" fontId="88" fillId="0" borderId="12" xfId="55" applyFont="1" applyFill="1" applyBorder="1" applyAlignment="1">
      <alignment/>
    </xf>
    <xf numFmtId="188" fontId="88" fillId="0" borderId="12" xfId="55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vertical="center"/>
    </xf>
    <xf numFmtId="15" fontId="88" fillId="34" borderId="13" xfId="0" applyNumberFormat="1" applyFont="1" applyFill="1" applyBorder="1" applyAlignment="1">
      <alignment vertical="center"/>
    </xf>
    <xf numFmtId="1" fontId="88" fillId="34" borderId="13" xfId="0" applyNumberFormat="1" applyFont="1" applyFill="1" applyBorder="1" applyAlignment="1">
      <alignment vertical="center"/>
    </xf>
    <xf numFmtId="186" fontId="88" fillId="0" borderId="13" xfId="0" applyNumberFormat="1" applyFont="1" applyBorder="1" applyAlignment="1" applyProtection="1">
      <alignment/>
      <protection locked="0"/>
    </xf>
    <xf numFmtId="16" fontId="88" fillId="34" borderId="13" xfId="0" applyNumberFormat="1" applyFont="1" applyFill="1" applyBorder="1" applyAlignment="1">
      <alignment vertical="center"/>
    </xf>
    <xf numFmtId="3" fontId="88" fillId="0" borderId="13" xfId="0" applyNumberFormat="1" applyFont="1" applyFill="1" applyBorder="1" applyAlignment="1">
      <alignment vertical="center"/>
    </xf>
    <xf numFmtId="3" fontId="88" fillId="0" borderId="13" xfId="0" applyNumberFormat="1" applyFont="1" applyFill="1" applyBorder="1" applyAlignment="1">
      <alignment/>
    </xf>
    <xf numFmtId="0" fontId="4" fillId="8" borderId="11" xfId="0" applyFont="1" applyFill="1" applyBorder="1" applyAlignment="1">
      <alignment horizontal="center" vertical="center"/>
    </xf>
    <xf numFmtId="3" fontId="73" fillId="0" borderId="13" xfId="0" applyNumberFormat="1" applyFont="1" applyBorder="1" applyAlignment="1">
      <alignment/>
    </xf>
    <xf numFmtId="195" fontId="0" fillId="0" borderId="34" xfId="0" applyNumberFormat="1" applyBorder="1" applyAlignment="1">
      <alignment/>
    </xf>
    <xf numFmtId="195" fontId="0" fillId="0" borderId="41" xfId="0" applyNumberFormat="1" applyBorder="1" applyAlignment="1">
      <alignment/>
    </xf>
    <xf numFmtId="195" fontId="0" fillId="0" borderId="42" xfId="0" applyNumberFormat="1" applyBorder="1" applyAlignment="1">
      <alignment/>
    </xf>
    <xf numFmtId="191" fontId="73" fillId="18" borderId="13" xfId="0" applyNumberFormat="1" applyFont="1" applyFill="1" applyBorder="1" applyAlignment="1">
      <alignment horizontal="center"/>
    </xf>
    <xf numFmtId="191" fontId="73" fillId="40" borderId="13" xfId="0" applyNumberFormat="1" applyFont="1" applyFill="1" applyBorder="1" applyAlignment="1">
      <alignment horizontal="center"/>
    </xf>
    <xf numFmtId="191" fontId="73" fillId="41" borderId="13" xfId="0" applyNumberFormat="1" applyFont="1" applyFill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73" fillId="0" borderId="30" xfId="0" applyNumberFormat="1" applyFont="1" applyBorder="1" applyAlignment="1">
      <alignment/>
    </xf>
    <xf numFmtId="195" fontId="0" fillId="0" borderId="44" xfId="0" applyNumberFormat="1" applyBorder="1" applyAlignment="1">
      <alignment/>
    </xf>
    <xf numFmtId="195" fontId="0" fillId="0" borderId="45" xfId="0" applyNumberFormat="1" applyBorder="1" applyAlignment="1">
      <alignment/>
    </xf>
    <xf numFmtId="195" fontId="0" fillId="0" borderId="46" xfId="0" applyNumberFormat="1" applyBorder="1" applyAlignment="1">
      <alignment/>
    </xf>
    <xf numFmtId="1" fontId="51" fillId="0" borderId="41" xfId="0" applyNumberFormat="1" applyFont="1" applyBorder="1" applyAlignment="1">
      <alignment horizontal="right"/>
    </xf>
    <xf numFmtId="1" fontId="51" fillId="0" borderId="47" xfId="0" applyNumberFormat="1" applyFont="1" applyBorder="1" applyAlignment="1">
      <alignment horizontal="right"/>
    </xf>
    <xf numFmtId="195" fontId="89" fillId="0" borderId="34" xfId="0" applyNumberFormat="1" applyFont="1" applyBorder="1" applyAlignment="1">
      <alignment/>
    </xf>
    <xf numFmtId="195" fontId="89" fillId="0" borderId="41" xfId="0" applyNumberFormat="1" applyFont="1" applyBorder="1" applyAlignment="1">
      <alignment/>
    </xf>
    <xf numFmtId="195" fontId="89" fillId="0" borderId="13" xfId="0" applyNumberFormat="1" applyFont="1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0" fontId="73" fillId="33" borderId="13" xfId="0" applyFont="1" applyFill="1" applyBorder="1" applyAlignment="1">
      <alignment horizontal="center"/>
    </xf>
    <xf numFmtId="0" fontId="73" fillId="33" borderId="30" xfId="0" applyFont="1" applyFill="1" applyBorder="1" applyAlignment="1">
      <alignment horizontal="center"/>
    </xf>
    <xf numFmtId="3" fontId="73" fillId="0" borderId="0" xfId="0" applyNumberFormat="1" applyFont="1" applyBorder="1" applyAlignment="1">
      <alignment/>
    </xf>
    <xf numFmtId="195" fontId="73" fillId="0" borderId="0" xfId="0" applyNumberFormat="1" applyFont="1" applyBorder="1" applyAlignment="1">
      <alignment/>
    </xf>
    <xf numFmtId="195" fontId="89" fillId="0" borderId="0" xfId="0" applyNumberFormat="1" applyFont="1" applyBorder="1" applyAlignment="1">
      <alignment/>
    </xf>
    <xf numFmtId="0" fontId="90" fillId="42" borderId="11" xfId="0" applyFont="1" applyFill="1" applyBorder="1" applyAlignment="1">
      <alignment horizontal="center"/>
    </xf>
    <xf numFmtId="0" fontId="90" fillId="37" borderId="11" xfId="0" applyFont="1" applyFill="1" applyBorder="1" applyAlignment="1">
      <alignment/>
    </xf>
    <xf numFmtId="0" fontId="0" fillId="0" borderId="48" xfId="0" applyBorder="1" applyAlignment="1">
      <alignment/>
    </xf>
    <xf numFmtId="0" fontId="73" fillId="0" borderId="49" xfId="0" applyFont="1" applyBorder="1" applyAlignment="1">
      <alignment/>
    </xf>
    <xf numFmtId="0" fontId="91" fillId="0" borderId="0" xfId="0" applyFont="1" applyBorder="1" applyAlignment="1">
      <alignment horizontal="left" vertical="top" wrapText="1"/>
    </xf>
    <xf numFmtId="0" fontId="61" fillId="43" borderId="13" xfId="0" applyFont="1" applyFill="1" applyBorder="1" applyAlignment="1">
      <alignment horizontal="center"/>
    </xf>
    <xf numFmtId="0" fontId="61" fillId="43" borderId="30" xfId="0" applyFont="1" applyFill="1" applyBorder="1" applyAlignment="1">
      <alignment horizontal="center"/>
    </xf>
    <xf numFmtId="0" fontId="61" fillId="43" borderId="50" xfId="0" applyFont="1" applyFill="1" applyBorder="1" applyAlignment="1">
      <alignment horizontal="center"/>
    </xf>
    <xf numFmtId="193" fontId="88" fillId="0" borderId="12" xfId="0" applyNumberFormat="1" applyFont="1" applyFill="1" applyBorder="1" applyAlignment="1">
      <alignment vertical="center"/>
    </xf>
    <xf numFmtId="193" fontId="6" fillId="0" borderId="13" xfId="0" applyNumberFormat="1" applyFont="1" applyFill="1" applyBorder="1" applyAlignment="1">
      <alignment vertical="center"/>
    </xf>
    <xf numFmtId="193" fontId="88" fillId="0" borderId="13" xfId="0" applyNumberFormat="1" applyFont="1" applyFill="1" applyBorder="1" applyAlignment="1">
      <alignment vertical="center"/>
    </xf>
    <xf numFmtId="193" fontId="6" fillId="0" borderId="14" xfId="0" applyNumberFormat="1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/>
    </xf>
    <xf numFmtId="193" fontId="74" fillId="0" borderId="0" xfId="0" applyNumberFormat="1" applyFont="1" applyAlignment="1">
      <alignment/>
    </xf>
    <xf numFmtId="192" fontId="0" fillId="19" borderId="29" xfId="47" applyNumberFormat="1" applyFont="1" applyFill="1" applyBorder="1" applyAlignment="1">
      <alignment/>
    </xf>
    <xf numFmtId="195" fontId="89" fillId="0" borderId="50" xfId="0" applyNumberFormat="1" applyFont="1" applyBorder="1" applyAlignment="1">
      <alignment/>
    </xf>
    <xf numFmtId="195" fontId="0" fillId="0" borderId="33" xfId="0" applyNumberFormat="1" applyBorder="1" applyAlignment="1">
      <alignment/>
    </xf>
    <xf numFmtId="9" fontId="0" fillId="0" borderId="34" xfId="55" applyFont="1" applyBorder="1" applyAlignment="1">
      <alignment/>
    </xf>
    <xf numFmtId="9" fontId="0" fillId="0" borderId="0" xfId="0" applyNumberFormat="1" applyAlignment="1">
      <alignment/>
    </xf>
    <xf numFmtId="9" fontId="0" fillId="0" borderId="34" xfId="0" applyNumberFormat="1" applyBorder="1" applyAlignment="1">
      <alignment/>
    </xf>
    <xf numFmtId="9" fontId="0" fillId="0" borderId="3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4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90" fillId="44" borderId="10" xfId="0" applyFont="1" applyFill="1" applyBorder="1" applyAlignment="1">
      <alignment horizontal="center" vertical="center"/>
    </xf>
    <xf numFmtId="9" fontId="0" fillId="0" borderId="33" xfId="55" applyFont="1" applyBorder="1" applyAlignment="1">
      <alignment/>
    </xf>
    <xf numFmtId="195" fontId="0" fillId="0" borderId="51" xfId="0" applyNumberFormat="1" applyBorder="1" applyAlignment="1">
      <alignment/>
    </xf>
    <xf numFmtId="9" fontId="0" fillId="0" borderId="51" xfId="55" applyFont="1" applyBorder="1" applyAlignment="1">
      <alignment/>
    </xf>
    <xf numFmtId="195" fontId="76" fillId="0" borderId="33" xfId="0" applyNumberFormat="1" applyFont="1" applyBorder="1" applyAlignment="1">
      <alignment/>
    </xf>
    <xf numFmtId="9" fontId="76" fillId="0" borderId="33" xfId="0" applyNumberFormat="1" applyFont="1" applyBorder="1" applyAlignment="1">
      <alignment/>
    </xf>
    <xf numFmtId="9" fontId="82" fillId="0" borderId="13" xfId="0" applyNumberFormat="1" applyFont="1" applyBorder="1" applyAlignment="1">
      <alignment/>
    </xf>
    <xf numFmtId="195" fontId="82" fillId="0" borderId="13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82" fillId="0" borderId="13" xfId="0" applyNumberFormat="1" applyFont="1" applyBorder="1" applyAlignment="1">
      <alignment horizontal="center"/>
    </xf>
    <xf numFmtId="1" fontId="76" fillId="0" borderId="33" xfId="0" applyNumberFormat="1" applyFont="1" applyBorder="1" applyAlignment="1">
      <alignment/>
    </xf>
    <xf numFmtId="9" fontId="82" fillId="0" borderId="13" xfId="0" applyNumberFormat="1" applyFont="1" applyBorder="1" applyAlignment="1">
      <alignment horizontal="center"/>
    </xf>
    <xf numFmtId="0" fontId="0" fillId="35" borderId="0" xfId="0" applyFill="1" applyAlignment="1">
      <alignment/>
    </xf>
    <xf numFmtId="195" fontId="89" fillId="0" borderId="30" xfId="0" applyNumberFormat="1" applyFont="1" applyBorder="1" applyAlignment="1">
      <alignment/>
    </xf>
    <xf numFmtId="195" fontId="89" fillId="0" borderId="47" xfId="0" applyNumberFormat="1" applyFont="1" applyBorder="1" applyAlignment="1">
      <alignment/>
    </xf>
    <xf numFmtId="195" fontId="89" fillId="0" borderId="11" xfId="0" applyNumberFormat="1" applyFont="1" applyBorder="1" applyAlignment="1">
      <alignment/>
    </xf>
    <xf numFmtId="193" fontId="88" fillId="34" borderId="12" xfId="0" applyNumberFormat="1" applyFont="1" applyFill="1" applyBorder="1" applyAlignment="1">
      <alignment vertical="center"/>
    </xf>
    <xf numFmtId="193" fontId="6" fillId="34" borderId="13" xfId="0" applyNumberFormat="1" applyFont="1" applyFill="1" applyBorder="1" applyAlignment="1">
      <alignment vertical="center"/>
    </xf>
    <xf numFmtId="193" fontId="88" fillId="34" borderId="13" xfId="0" applyNumberFormat="1" applyFont="1" applyFill="1" applyBorder="1" applyAlignment="1">
      <alignment vertical="center"/>
    </xf>
    <xf numFmtId="193" fontId="6" fillId="34" borderId="14" xfId="0" applyNumberFormat="1" applyFont="1" applyFill="1" applyBorder="1" applyAlignment="1">
      <alignment vertical="center"/>
    </xf>
    <xf numFmtId="193" fontId="6" fillId="34" borderId="12" xfId="0" applyNumberFormat="1" applyFont="1" applyFill="1" applyBorder="1" applyAlignment="1">
      <alignment vertical="center"/>
    </xf>
    <xf numFmtId="0" fontId="81" fillId="35" borderId="52" xfId="0" applyFont="1" applyFill="1" applyBorder="1" applyAlignment="1">
      <alignment horizontal="center"/>
    </xf>
    <xf numFmtId="0" fontId="81" fillId="35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47" fillId="3" borderId="10" xfId="53" applyFont="1" applyFill="1" applyBorder="1" applyAlignment="1">
      <alignment horizontal="center"/>
      <protection/>
    </xf>
    <xf numFmtId="0" fontId="47" fillId="3" borderId="31" xfId="53" applyFont="1" applyFill="1" applyBorder="1" applyAlignment="1">
      <alignment horizontal="center"/>
      <protection/>
    </xf>
    <xf numFmtId="0" fontId="47" fillId="3" borderId="32" xfId="53" applyFont="1" applyFill="1" applyBorder="1" applyAlignment="1">
      <alignment horizontal="center"/>
      <protection/>
    </xf>
    <xf numFmtId="0" fontId="92" fillId="0" borderId="53" xfId="0" applyFont="1" applyBorder="1" applyAlignment="1">
      <alignment horizontal="left" vertical="top" wrapText="1"/>
    </xf>
    <xf numFmtId="0" fontId="92" fillId="0" borderId="54" xfId="0" applyFont="1" applyBorder="1" applyAlignment="1">
      <alignment horizontal="left" vertical="top" wrapText="1"/>
    </xf>
    <xf numFmtId="0" fontId="92" fillId="0" borderId="55" xfId="0" applyFont="1" applyBorder="1" applyAlignment="1">
      <alignment horizontal="left" vertical="top" wrapText="1"/>
    </xf>
    <xf numFmtId="0" fontId="73" fillId="0" borderId="30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93" fillId="35" borderId="30" xfId="0" applyFont="1" applyFill="1" applyBorder="1" applyAlignment="1">
      <alignment horizontal="center"/>
    </xf>
    <xf numFmtId="0" fontId="93" fillId="35" borderId="24" xfId="0" applyFont="1" applyFill="1" applyBorder="1" applyAlignment="1">
      <alignment horizontal="center"/>
    </xf>
    <xf numFmtId="0" fontId="93" fillId="35" borderId="23" xfId="0" applyFont="1" applyFill="1" applyBorder="1" applyAlignment="1">
      <alignment horizontal="center"/>
    </xf>
    <xf numFmtId="0" fontId="94" fillId="35" borderId="30" xfId="0" applyFont="1" applyFill="1" applyBorder="1" applyAlignment="1">
      <alignment horizontal="center"/>
    </xf>
    <xf numFmtId="0" fontId="94" fillId="35" borderId="24" xfId="0" applyFont="1" applyFill="1" applyBorder="1" applyAlignment="1">
      <alignment horizontal="center"/>
    </xf>
    <xf numFmtId="0" fontId="94" fillId="35" borderId="23" xfId="0" applyFont="1" applyFill="1" applyBorder="1" applyAlignment="1">
      <alignment horizontal="center"/>
    </xf>
    <xf numFmtId="0" fontId="7" fillId="0" borderId="56" xfId="0" applyFont="1" applyBorder="1" applyAlignment="1">
      <alignment horizontal="left" vertical="top" wrapText="1"/>
    </xf>
    <xf numFmtId="0" fontId="91" fillId="0" borderId="57" xfId="0" applyFont="1" applyBorder="1" applyAlignment="1">
      <alignment horizontal="left" vertical="top" wrapText="1"/>
    </xf>
    <xf numFmtId="0" fontId="91" fillId="0" borderId="58" xfId="0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91" fillId="0" borderId="24" xfId="0" applyFont="1" applyBorder="1" applyAlignment="1">
      <alignment horizontal="left" vertical="top" wrapText="1"/>
    </xf>
    <xf numFmtId="0" fontId="91" fillId="0" borderId="60" xfId="0" applyFont="1" applyBorder="1" applyAlignment="1">
      <alignment horizontal="left" vertical="top" wrapText="1"/>
    </xf>
    <xf numFmtId="0" fontId="91" fillId="0" borderId="53" xfId="0" applyFont="1" applyBorder="1" applyAlignment="1">
      <alignment horizontal="left" vertical="top" wrapText="1"/>
    </xf>
    <xf numFmtId="0" fontId="91" fillId="0" borderId="54" xfId="0" applyFont="1" applyBorder="1" applyAlignment="1">
      <alignment horizontal="left" vertical="top" wrapText="1"/>
    </xf>
    <xf numFmtId="0" fontId="91" fillId="0" borderId="55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6"/>
          <c:w val="0.964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Pareto!$C$22:$C$27</c:f>
              <c:strCache/>
            </c:strRef>
          </c:cat>
          <c:val>
            <c:numRef>
              <c:f>Pareto!$D$22:$D$27</c:f>
              <c:numCache/>
            </c:numRef>
          </c:val>
        </c:ser>
        <c:gapWidth val="0"/>
        <c:axId val="718119"/>
        <c:axId val="646307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Pareto!$G$22:$G$27</c:f>
              <c:numCache/>
            </c:numRef>
          </c:val>
          <c:smooth val="0"/>
        </c:ser>
        <c:axId val="58167649"/>
        <c:axId val="53746794"/>
      </c:lineChart>
      <c:cat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CAUSAS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FF"/>
                    </a:solidFill>
                    <a:latin typeface="Calibri"/>
                    <a:ea typeface="Calibri"/>
                    <a:cs typeface="Calibri"/>
                  </a:rPr>
                  <a:t>NIVEL DE COSTOS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119"/>
        <c:crossesAt val="1"/>
        <c:crossBetween val="between"/>
        <c:dispUnits/>
        <c:minorUnit val="2000"/>
      </c:valAx>
      <c:catAx>
        <c:axId val="581676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67649"/>
        <c:crosses val="max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05"/>
          <c:w val="0.977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B9B9B9"/>
                </a:gs>
                <a:gs pos="80000">
                  <a:srgbClr val="F1F1F1"/>
                </a:gs>
                <a:gs pos="100000">
                  <a:srgbClr val="F3F3F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6D9F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B7DEE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Pareto!$C$53:$C$58</c:f>
              <c:strCache/>
            </c:strRef>
          </c:cat>
          <c:val>
            <c:numRef>
              <c:f>Pareto!$D$53:$D$58</c:f>
              <c:numCache/>
            </c:numRef>
          </c:val>
        </c:ser>
        <c:gapWidth val="0"/>
        <c:axId val="13959099"/>
        <c:axId val="5852302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Pareto!$G$53:$G$58</c:f>
              <c:numCache/>
            </c:numRef>
          </c:val>
          <c:smooth val="0"/>
        </c:ser>
        <c:axId val="56945205"/>
        <c:axId val="42744798"/>
      </c:line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CAUSAS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ax val="5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FF"/>
                    </a:solidFill>
                    <a:latin typeface="Calibri"/>
                    <a:ea typeface="Calibri"/>
                    <a:cs typeface="Calibri"/>
                  </a:rPr>
                  <a:t>NIVEL DE FRECUENCIAS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9099"/>
        <c:crossesAt val="1"/>
        <c:crossBetween val="between"/>
        <c:dispUnits/>
      </c:valAx>
      <c:catAx>
        <c:axId val="569452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  <c:max val="1.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5205"/>
        <c:crosses val="max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161925</xdr:rowOff>
    </xdr:from>
    <xdr:to>
      <xdr:col>9</xdr:col>
      <xdr:colOff>9525</xdr:colOff>
      <xdr:row>47</xdr:row>
      <xdr:rowOff>0</xdr:rowOff>
    </xdr:to>
    <xdr:graphicFrame>
      <xdr:nvGraphicFramePr>
        <xdr:cNvPr id="1" name="1 Gráfico"/>
        <xdr:cNvGraphicFramePr/>
      </xdr:nvGraphicFramePr>
      <xdr:xfrm>
        <a:off x="447675" y="6848475"/>
        <a:ext cx="60769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32</xdr:row>
      <xdr:rowOff>95250</xdr:rowOff>
    </xdr:from>
    <xdr:to>
      <xdr:col>8</xdr:col>
      <xdr:colOff>361950</xdr:colOff>
      <xdr:row>32</xdr:row>
      <xdr:rowOff>95250</xdr:rowOff>
    </xdr:to>
    <xdr:sp>
      <xdr:nvSpPr>
        <xdr:cNvPr id="2" name="3 Conector recto"/>
        <xdr:cNvSpPr>
          <a:spLocks/>
        </xdr:cNvSpPr>
      </xdr:nvSpPr>
      <xdr:spPr>
        <a:xfrm>
          <a:off x="1304925" y="7543800"/>
          <a:ext cx="46577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31</xdr:row>
      <xdr:rowOff>38100</xdr:rowOff>
    </xdr:from>
    <xdr:to>
      <xdr:col>3</xdr:col>
      <xdr:colOff>457200</xdr:colOff>
      <xdr:row>44</xdr:row>
      <xdr:rowOff>57150</xdr:rowOff>
    </xdr:to>
    <xdr:sp>
      <xdr:nvSpPr>
        <xdr:cNvPr id="3" name="6 Conector recto"/>
        <xdr:cNvSpPr>
          <a:spLocks/>
        </xdr:cNvSpPr>
      </xdr:nvSpPr>
      <xdr:spPr>
        <a:xfrm rot="5400000">
          <a:off x="2428875" y="7296150"/>
          <a:ext cx="19050" cy="24955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95250</xdr:rowOff>
    </xdr:from>
    <xdr:to>
      <xdr:col>9</xdr:col>
      <xdr:colOff>9525</xdr:colOff>
      <xdr:row>77</xdr:row>
      <xdr:rowOff>0</xdr:rowOff>
    </xdr:to>
    <xdr:graphicFrame>
      <xdr:nvGraphicFramePr>
        <xdr:cNvPr id="4" name="15 Gráfico"/>
        <xdr:cNvGraphicFramePr/>
      </xdr:nvGraphicFramePr>
      <xdr:xfrm>
        <a:off x="457200" y="12801600"/>
        <a:ext cx="60674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64</xdr:row>
      <xdr:rowOff>142875</xdr:rowOff>
    </xdr:from>
    <xdr:to>
      <xdr:col>8</xdr:col>
      <xdr:colOff>428625</xdr:colOff>
      <xdr:row>64</xdr:row>
      <xdr:rowOff>142875</xdr:rowOff>
    </xdr:to>
    <xdr:sp>
      <xdr:nvSpPr>
        <xdr:cNvPr id="5" name="16 Conector recto"/>
        <xdr:cNvSpPr>
          <a:spLocks/>
        </xdr:cNvSpPr>
      </xdr:nvSpPr>
      <xdr:spPr>
        <a:xfrm>
          <a:off x="942975" y="13611225"/>
          <a:ext cx="5086350" cy="0"/>
        </a:xfrm>
        <a:prstGeom prst="line">
          <a:avLst/>
        </a:prstGeom>
        <a:noFill/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62</xdr:row>
      <xdr:rowOff>28575</xdr:rowOff>
    </xdr:from>
    <xdr:to>
      <xdr:col>4</xdr:col>
      <xdr:colOff>352425</xdr:colOff>
      <xdr:row>74</xdr:row>
      <xdr:rowOff>95250</xdr:rowOff>
    </xdr:to>
    <xdr:sp>
      <xdr:nvSpPr>
        <xdr:cNvPr id="6" name="19 Conector recto"/>
        <xdr:cNvSpPr>
          <a:spLocks/>
        </xdr:cNvSpPr>
      </xdr:nvSpPr>
      <xdr:spPr>
        <a:xfrm rot="5400000">
          <a:off x="3028950" y="13115925"/>
          <a:ext cx="19050" cy="2352675"/>
        </a:xfrm>
        <a:prstGeom prst="line">
          <a:avLst/>
        </a:prstGeom>
        <a:noFill/>
        <a:ln w="28575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U3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3.57421875" style="0" customWidth="1"/>
    <col min="3" max="3" width="8.421875" style="0" customWidth="1"/>
    <col min="4" max="4" width="6.140625" style="0" customWidth="1"/>
    <col min="5" max="5" width="10.57421875" style="0" customWidth="1"/>
    <col min="6" max="6" width="21.00390625" style="0" customWidth="1"/>
    <col min="7" max="7" width="6.140625" style="0" bestFit="1" customWidth="1"/>
    <col min="8" max="8" width="5.57421875" style="0" customWidth="1"/>
    <col min="9" max="9" width="9.57421875" style="0" bestFit="1" customWidth="1"/>
    <col min="10" max="10" width="10.8515625" style="0" customWidth="1"/>
    <col min="11" max="11" width="16.7109375" style="0" customWidth="1"/>
    <col min="12" max="12" width="7.7109375" style="0" customWidth="1"/>
    <col min="13" max="14" width="4.140625" style="0" customWidth="1"/>
    <col min="15" max="15" width="7.140625" style="0" bestFit="1" customWidth="1"/>
    <col min="16" max="16" width="1.8515625" style="0" customWidth="1"/>
    <col min="17" max="17" width="13.140625" style="0" customWidth="1"/>
    <col min="18" max="18" width="5.57421875" style="0" customWidth="1"/>
    <col min="19" max="19" width="5.28125" style="0" customWidth="1"/>
    <col min="21" max="21" width="12.57421875" style="0" customWidth="1"/>
  </cols>
  <sheetData>
    <row r="1" spans="2:15" ht="9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">
      <c r="B2" s="217" t="s">
        <v>347</v>
      </c>
      <c r="C2" s="218"/>
      <c r="D2" s="218"/>
      <c r="E2" s="218"/>
      <c r="F2" s="218"/>
      <c r="G2" s="218"/>
      <c r="H2" s="218"/>
      <c r="I2" s="64"/>
      <c r="J2" s="2"/>
      <c r="K2" s="2"/>
      <c r="L2" s="2"/>
      <c r="M2" s="2"/>
      <c r="N2" s="2"/>
      <c r="O2" s="2"/>
    </row>
    <row r="3" spans="2:15" ht="9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9" ht="15.75" thickBot="1">
      <c r="B4" s="3" t="s">
        <v>1</v>
      </c>
      <c r="C4" s="3" t="s">
        <v>0</v>
      </c>
      <c r="D4" s="3" t="s">
        <v>250</v>
      </c>
      <c r="E4" s="3" t="s">
        <v>129</v>
      </c>
      <c r="F4" s="3" t="s">
        <v>2</v>
      </c>
      <c r="G4" s="196" t="s">
        <v>341</v>
      </c>
      <c r="H4" s="172" t="s">
        <v>330</v>
      </c>
      <c r="I4" s="173" t="s">
        <v>251</v>
      </c>
      <c r="J4" s="4" t="s">
        <v>252</v>
      </c>
      <c r="K4" s="4" t="s">
        <v>253</v>
      </c>
      <c r="L4" s="106" t="s">
        <v>284</v>
      </c>
      <c r="M4" s="52" t="s">
        <v>254</v>
      </c>
      <c r="N4" s="52" t="s">
        <v>255</v>
      </c>
      <c r="O4" s="144" t="s">
        <v>256</v>
      </c>
      <c r="P4" s="127"/>
      <c r="Q4" s="44" t="s">
        <v>125</v>
      </c>
      <c r="R4" s="219" t="s">
        <v>128</v>
      </c>
      <c r="S4" s="220"/>
    </row>
    <row r="5" spans="2:19" ht="15">
      <c r="B5" s="128">
        <v>1</v>
      </c>
      <c r="C5" s="129">
        <v>40001</v>
      </c>
      <c r="D5" s="130">
        <v>3</v>
      </c>
      <c r="E5" s="131" t="s">
        <v>131</v>
      </c>
      <c r="F5" s="132" t="s">
        <v>17</v>
      </c>
      <c r="G5" s="212">
        <v>1</v>
      </c>
      <c r="H5" s="180">
        <v>72.5</v>
      </c>
      <c r="I5" s="133">
        <v>150</v>
      </c>
      <c r="J5" s="134" t="s">
        <v>344</v>
      </c>
      <c r="K5" s="135" t="s">
        <v>130</v>
      </c>
      <c r="L5" s="136">
        <v>28</v>
      </c>
      <c r="M5" s="40">
        <v>12</v>
      </c>
      <c r="N5" s="48">
        <v>4</v>
      </c>
      <c r="O5" s="40">
        <f aca="true" t="shared" si="0" ref="O5:O36">M5*N5*D5</f>
        <v>144</v>
      </c>
      <c r="P5" s="1"/>
      <c r="Q5" s="22" t="s">
        <v>123</v>
      </c>
      <c r="R5" s="23">
        <v>60</v>
      </c>
      <c r="S5" s="24" t="s">
        <v>122</v>
      </c>
    </row>
    <row r="6" spans="2:19" ht="15">
      <c r="B6" s="11">
        <f>B5+1</f>
        <v>2</v>
      </c>
      <c r="C6" s="12">
        <v>40002</v>
      </c>
      <c r="D6" s="41">
        <v>2</v>
      </c>
      <c r="E6" s="37" t="s">
        <v>132</v>
      </c>
      <c r="F6" s="13" t="s">
        <v>20</v>
      </c>
      <c r="G6" s="213">
        <v>1</v>
      </c>
      <c r="H6" s="181">
        <v>71.3</v>
      </c>
      <c r="I6" s="14">
        <v>146</v>
      </c>
      <c r="J6" s="9" t="s">
        <v>344</v>
      </c>
      <c r="K6" s="10"/>
      <c r="L6" s="107"/>
      <c r="M6" s="41">
        <v>72</v>
      </c>
      <c r="N6" s="49">
        <v>4</v>
      </c>
      <c r="O6" s="40">
        <f t="shared" si="0"/>
        <v>576</v>
      </c>
      <c r="P6" s="1"/>
      <c r="Q6" s="25" t="s">
        <v>124</v>
      </c>
      <c r="R6" s="26">
        <v>70</v>
      </c>
      <c r="S6" s="27" t="s">
        <v>122</v>
      </c>
    </row>
    <row r="7" spans="2:19" ht="15">
      <c r="B7" s="11">
        <f aca="true" t="shared" si="1" ref="B7:B70">B6+1</f>
        <v>3</v>
      </c>
      <c r="C7" s="12">
        <v>40003</v>
      </c>
      <c r="D7" s="41">
        <v>3</v>
      </c>
      <c r="E7" s="37" t="s">
        <v>133</v>
      </c>
      <c r="F7" s="13" t="s">
        <v>35</v>
      </c>
      <c r="G7" s="213">
        <v>2</v>
      </c>
      <c r="H7" s="181">
        <v>70.6</v>
      </c>
      <c r="I7" s="14">
        <v>83</v>
      </c>
      <c r="J7" s="9" t="s">
        <v>344</v>
      </c>
      <c r="K7" s="10"/>
      <c r="L7" s="107"/>
      <c r="M7" s="41">
        <v>72</v>
      </c>
      <c r="N7" s="49">
        <v>2</v>
      </c>
      <c r="O7" s="49">
        <f t="shared" si="0"/>
        <v>432</v>
      </c>
      <c r="P7" s="1"/>
      <c r="Q7" s="28" t="s">
        <v>345</v>
      </c>
      <c r="R7" s="29">
        <v>71</v>
      </c>
      <c r="S7" s="30" t="s">
        <v>122</v>
      </c>
    </row>
    <row r="8" spans="2:19" ht="15">
      <c r="B8" s="137">
        <f t="shared" si="1"/>
        <v>4</v>
      </c>
      <c r="C8" s="138">
        <v>40004</v>
      </c>
      <c r="D8" s="139">
        <v>3</v>
      </c>
      <c r="E8" s="140" t="s">
        <v>134</v>
      </c>
      <c r="F8" s="141" t="s">
        <v>40</v>
      </c>
      <c r="G8" s="214">
        <v>1</v>
      </c>
      <c r="H8" s="182">
        <v>73.8</v>
      </c>
      <c r="I8" s="142">
        <v>146</v>
      </c>
      <c r="J8" s="143" t="s">
        <v>344</v>
      </c>
      <c r="K8" s="135" t="s">
        <v>130</v>
      </c>
      <c r="L8" s="136">
        <v>33</v>
      </c>
      <c r="M8" s="41">
        <v>50</v>
      </c>
      <c r="N8" s="49">
        <v>12</v>
      </c>
      <c r="O8" s="49">
        <f t="shared" si="0"/>
        <v>1800</v>
      </c>
      <c r="P8" s="1"/>
      <c r="Q8" s="28" t="s">
        <v>346</v>
      </c>
      <c r="R8" s="29">
        <v>120</v>
      </c>
      <c r="S8" s="30" t="s">
        <v>122</v>
      </c>
    </row>
    <row r="9" spans="2:19" ht="15">
      <c r="B9" s="11">
        <f t="shared" si="1"/>
        <v>5</v>
      </c>
      <c r="C9" s="12">
        <v>40005</v>
      </c>
      <c r="D9" s="41">
        <v>2</v>
      </c>
      <c r="E9" s="37" t="s">
        <v>135</v>
      </c>
      <c r="F9" s="13" t="s">
        <v>14</v>
      </c>
      <c r="G9" s="213">
        <v>2</v>
      </c>
      <c r="H9" s="181">
        <v>72.1</v>
      </c>
      <c r="I9" s="14">
        <v>88</v>
      </c>
      <c r="J9" s="15" t="s">
        <v>344</v>
      </c>
      <c r="K9" s="10"/>
      <c r="L9" s="107"/>
      <c r="M9" s="41">
        <v>48</v>
      </c>
      <c r="N9" s="49">
        <v>4</v>
      </c>
      <c r="O9" s="49">
        <f t="shared" si="0"/>
        <v>384</v>
      </c>
      <c r="P9" s="1"/>
      <c r="Q9" s="31" t="s">
        <v>126</v>
      </c>
      <c r="R9" s="32">
        <v>121</v>
      </c>
      <c r="S9" s="33" t="s">
        <v>122</v>
      </c>
    </row>
    <row r="10" spans="2:19" ht="15">
      <c r="B10" s="11">
        <f t="shared" si="1"/>
        <v>6</v>
      </c>
      <c r="C10" s="12">
        <v>40007</v>
      </c>
      <c r="D10" s="41">
        <v>4</v>
      </c>
      <c r="E10" s="37" t="s">
        <v>136</v>
      </c>
      <c r="F10" s="13" t="s">
        <v>16</v>
      </c>
      <c r="G10" s="213">
        <v>2</v>
      </c>
      <c r="H10" s="181">
        <v>75.6</v>
      </c>
      <c r="I10" s="14">
        <v>138</v>
      </c>
      <c r="J10" s="15" t="s">
        <v>344</v>
      </c>
      <c r="K10" s="10"/>
      <c r="L10" s="107"/>
      <c r="M10" s="41">
        <v>42</v>
      </c>
      <c r="N10" s="49">
        <v>4</v>
      </c>
      <c r="O10" s="49">
        <f t="shared" si="0"/>
        <v>672</v>
      </c>
      <c r="P10" s="1"/>
      <c r="Q10" s="34" t="s">
        <v>127</v>
      </c>
      <c r="R10" s="35">
        <v>150</v>
      </c>
      <c r="S10" s="36" t="s">
        <v>122</v>
      </c>
    </row>
    <row r="11" spans="2:17" ht="15">
      <c r="B11" s="11">
        <f t="shared" si="1"/>
        <v>7</v>
      </c>
      <c r="C11" s="12">
        <v>40008</v>
      </c>
      <c r="D11" s="41">
        <v>2</v>
      </c>
      <c r="E11" s="37" t="s">
        <v>137</v>
      </c>
      <c r="F11" s="13" t="s">
        <v>19</v>
      </c>
      <c r="G11" s="213">
        <v>1</v>
      </c>
      <c r="H11" s="181">
        <v>71.5</v>
      </c>
      <c r="I11" s="14">
        <v>123</v>
      </c>
      <c r="J11" s="15" t="s">
        <v>344</v>
      </c>
      <c r="K11" s="10"/>
      <c r="L11" s="107"/>
      <c r="M11" s="41">
        <v>72</v>
      </c>
      <c r="N11" s="49">
        <v>6</v>
      </c>
      <c r="O11" s="49">
        <f t="shared" si="0"/>
        <v>864</v>
      </c>
      <c r="P11" s="1"/>
      <c r="Q11" s="1"/>
    </row>
    <row r="12" spans="2:16" ht="15">
      <c r="B12" s="11">
        <f t="shared" si="1"/>
        <v>8</v>
      </c>
      <c r="C12" s="12">
        <v>40009</v>
      </c>
      <c r="D12" s="41">
        <v>3</v>
      </c>
      <c r="E12" s="37" t="s">
        <v>138</v>
      </c>
      <c r="F12" s="13" t="s">
        <v>23</v>
      </c>
      <c r="G12" s="213">
        <v>3</v>
      </c>
      <c r="H12" s="181">
        <v>74.6</v>
      </c>
      <c r="I12" s="14">
        <v>141</v>
      </c>
      <c r="J12" s="15" t="s">
        <v>344</v>
      </c>
      <c r="K12" s="10"/>
      <c r="L12" s="107"/>
      <c r="M12" s="41">
        <v>12</v>
      </c>
      <c r="N12" s="49">
        <v>2</v>
      </c>
      <c r="O12" s="49">
        <f t="shared" si="0"/>
        <v>72</v>
      </c>
      <c r="P12" s="1"/>
    </row>
    <row r="13" spans="2:21" ht="15">
      <c r="B13" s="11">
        <f t="shared" si="1"/>
        <v>9</v>
      </c>
      <c r="C13" s="12">
        <v>40010</v>
      </c>
      <c r="D13" s="41">
        <v>3</v>
      </c>
      <c r="E13" s="37" t="s">
        <v>139</v>
      </c>
      <c r="F13" s="13" t="s">
        <v>26</v>
      </c>
      <c r="G13" s="213">
        <v>1</v>
      </c>
      <c r="H13" s="181">
        <v>74.2</v>
      </c>
      <c r="I13" s="14">
        <v>93</v>
      </c>
      <c r="J13" s="15" t="s">
        <v>344</v>
      </c>
      <c r="K13" s="10"/>
      <c r="L13" s="107"/>
      <c r="M13" s="41">
        <v>57</v>
      </c>
      <c r="N13" s="49">
        <v>9</v>
      </c>
      <c r="O13" s="49">
        <f t="shared" si="0"/>
        <v>1539</v>
      </c>
      <c r="P13" s="1"/>
      <c r="Q13" s="115" t="s">
        <v>285</v>
      </c>
      <c r="R13" s="116" t="s">
        <v>286</v>
      </c>
      <c r="S13" s="117"/>
      <c r="T13" s="117"/>
      <c r="U13" s="118"/>
    </row>
    <row r="14" spans="2:21" ht="15">
      <c r="B14" s="11">
        <f t="shared" si="1"/>
        <v>10</v>
      </c>
      <c r="C14" s="12">
        <v>40011</v>
      </c>
      <c r="D14" s="41">
        <v>3</v>
      </c>
      <c r="E14" s="37" t="s">
        <v>140</v>
      </c>
      <c r="F14" s="13" t="s">
        <v>29</v>
      </c>
      <c r="G14" s="213">
        <v>1</v>
      </c>
      <c r="H14" s="181">
        <v>70.6</v>
      </c>
      <c r="I14" s="14">
        <v>140</v>
      </c>
      <c r="J14" s="15" t="s">
        <v>344</v>
      </c>
      <c r="K14" s="10"/>
      <c r="L14" s="107"/>
      <c r="M14" s="41">
        <v>24</v>
      </c>
      <c r="N14" s="49">
        <v>4</v>
      </c>
      <c r="O14" s="49">
        <f t="shared" si="0"/>
        <v>288</v>
      </c>
      <c r="P14" s="1"/>
      <c r="Q14" s="119">
        <v>5</v>
      </c>
      <c r="R14" s="120" t="s">
        <v>287</v>
      </c>
      <c r="S14" s="120"/>
      <c r="T14" s="121"/>
      <c r="U14" s="122"/>
    </row>
    <row r="15" spans="2:21" ht="15">
      <c r="B15" s="11">
        <f t="shared" si="1"/>
        <v>11</v>
      </c>
      <c r="C15" s="12">
        <v>40012</v>
      </c>
      <c r="D15" s="41">
        <v>2</v>
      </c>
      <c r="E15" s="37" t="s">
        <v>141</v>
      </c>
      <c r="F15" s="13" t="s">
        <v>31</v>
      </c>
      <c r="G15" s="213">
        <v>1</v>
      </c>
      <c r="H15" s="181">
        <v>71.1</v>
      </c>
      <c r="I15" s="14">
        <v>92</v>
      </c>
      <c r="J15" s="15" t="s">
        <v>344</v>
      </c>
      <c r="K15" s="10"/>
      <c r="L15" s="107"/>
      <c r="M15" s="41">
        <v>24</v>
      </c>
      <c r="N15" s="49">
        <v>9</v>
      </c>
      <c r="O15" s="49">
        <f t="shared" si="0"/>
        <v>432</v>
      </c>
      <c r="P15" s="1"/>
      <c r="Q15" s="123">
        <v>23</v>
      </c>
      <c r="R15" s="124" t="s">
        <v>288</v>
      </c>
      <c r="S15" s="124"/>
      <c r="T15" s="125"/>
      <c r="U15" s="126"/>
    </row>
    <row r="16" spans="2:21" ht="15">
      <c r="B16" s="11">
        <f t="shared" si="1"/>
        <v>12</v>
      </c>
      <c r="C16" s="12">
        <v>40015</v>
      </c>
      <c r="D16" s="41">
        <v>3</v>
      </c>
      <c r="E16" s="37" t="s">
        <v>142</v>
      </c>
      <c r="F16" s="13" t="s">
        <v>34</v>
      </c>
      <c r="G16" s="213">
        <v>1</v>
      </c>
      <c r="H16" s="181">
        <v>74.2</v>
      </c>
      <c r="I16" s="14">
        <v>144</v>
      </c>
      <c r="J16" s="15" t="s">
        <v>344</v>
      </c>
      <c r="K16" s="10"/>
      <c r="L16" s="107"/>
      <c r="M16" s="41">
        <v>72</v>
      </c>
      <c r="N16" s="49">
        <v>3</v>
      </c>
      <c r="O16" s="49">
        <f t="shared" si="0"/>
        <v>648</v>
      </c>
      <c r="P16" s="1"/>
      <c r="Q16" s="123">
        <v>24</v>
      </c>
      <c r="R16" s="124" t="s">
        <v>289</v>
      </c>
      <c r="S16" s="124"/>
      <c r="T16" s="125"/>
      <c r="U16" s="126"/>
    </row>
    <row r="17" spans="2:21" ht="15">
      <c r="B17" s="11">
        <f t="shared" si="1"/>
        <v>13</v>
      </c>
      <c r="C17" s="12">
        <v>40016</v>
      </c>
      <c r="D17" s="41">
        <v>3</v>
      </c>
      <c r="E17" s="37" t="s">
        <v>143</v>
      </c>
      <c r="F17" s="13" t="s">
        <v>36</v>
      </c>
      <c r="G17" s="213">
        <v>1</v>
      </c>
      <c r="H17" s="181">
        <v>72.8</v>
      </c>
      <c r="I17" s="14">
        <v>84</v>
      </c>
      <c r="J17" s="15" t="s">
        <v>344</v>
      </c>
      <c r="K17" s="10"/>
      <c r="L17" s="107"/>
      <c r="M17" s="41">
        <v>600</v>
      </c>
      <c r="N17" s="49">
        <v>4</v>
      </c>
      <c r="O17" s="49">
        <f t="shared" si="0"/>
        <v>7200</v>
      </c>
      <c r="P17" s="1"/>
      <c r="Q17" s="123">
        <v>25</v>
      </c>
      <c r="R17" s="124" t="s">
        <v>290</v>
      </c>
      <c r="S17" s="124"/>
      <c r="T17" s="125"/>
      <c r="U17" s="126"/>
    </row>
    <row r="18" spans="2:21" ht="15">
      <c r="B18" s="137">
        <f t="shared" si="1"/>
        <v>14</v>
      </c>
      <c r="C18" s="138">
        <v>40017</v>
      </c>
      <c r="D18" s="139">
        <v>4</v>
      </c>
      <c r="E18" s="140" t="s">
        <v>144</v>
      </c>
      <c r="F18" s="141" t="s">
        <v>39</v>
      </c>
      <c r="G18" s="214">
        <v>3</v>
      </c>
      <c r="H18" s="182">
        <v>72.5</v>
      </c>
      <c r="I18" s="142">
        <v>149</v>
      </c>
      <c r="J18" s="143" t="s">
        <v>344</v>
      </c>
      <c r="K18" s="135" t="s">
        <v>130</v>
      </c>
      <c r="L18" s="136">
        <v>27</v>
      </c>
      <c r="M18" s="41">
        <v>53</v>
      </c>
      <c r="N18" s="49">
        <v>4</v>
      </c>
      <c r="O18" s="49">
        <f t="shared" si="0"/>
        <v>848</v>
      </c>
      <c r="P18" s="1"/>
      <c r="Q18" s="123">
        <v>26</v>
      </c>
      <c r="R18" s="124" t="s">
        <v>291</v>
      </c>
      <c r="S18" s="124"/>
      <c r="T18" s="125"/>
      <c r="U18" s="126"/>
    </row>
    <row r="19" spans="2:21" ht="15">
      <c r="B19" s="11">
        <f t="shared" si="1"/>
        <v>15</v>
      </c>
      <c r="C19" s="12">
        <v>40018</v>
      </c>
      <c r="D19" s="41">
        <v>2</v>
      </c>
      <c r="E19" s="37" t="s">
        <v>145</v>
      </c>
      <c r="F19" s="13" t="s">
        <v>42</v>
      </c>
      <c r="G19" s="213">
        <v>1</v>
      </c>
      <c r="H19" s="181">
        <v>70.3</v>
      </c>
      <c r="I19" s="14">
        <v>90</v>
      </c>
      <c r="J19" s="15" t="s">
        <v>344</v>
      </c>
      <c r="K19" s="10"/>
      <c r="L19" s="107"/>
      <c r="M19" s="41">
        <v>48</v>
      </c>
      <c r="N19" s="49">
        <v>6</v>
      </c>
      <c r="O19" s="49">
        <f t="shared" si="0"/>
        <v>576</v>
      </c>
      <c r="P19" s="1"/>
      <c r="Q19" s="123">
        <v>27</v>
      </c>
      <c r="R19" s="124" t="s">
        <v>292</v>
      </c>
      <c r="S19" s="124"/>
      <c r="T19" s="125"/>
      <c r="U19" s="126"/>
    </row>
    <row r="20" spans="2:21" ht="15">
      <c r="B20" s="11">
        <f t="shared" si="1"/>
        <v>16</v>
      </c>
      <c r="C20" s="12">
        <v>40019</v>
      </c>
      <c r="D20" s="41">
        <v>3</v>
      </c>
      <c r="E20" s="37" t="s">
        <v>146</v>
      </c>
      <c r="F20" s="13" t="s">
        <v>43</v>
      </c>
      <c r="G20" s="213">
        <v>3</v>
      </c>
      <c r="H20" s="181">
        <v>70.6</v>
      </c>
      <c r="I20" s="14">
        <v>140</v>
      </c>
      <c r="J20" s="15" t="s">
        <v>344</v>
      </c>
      <c r="K20" s="10"/>
      <c r="L20" s="107"/>
      <c r="M20" s="41">
        <v>48</v>
      </c>
      <c r="N20" s="49">
        <v>4</v>
      </c>
      <c r="O20" s="49">
        <f t="shared" si="0"/>
        <v>576</v>
      </c>
      <c r="P20" s="1"/>
      <c r="Q20" s="123">
        <v>28</v>
      </c>
      <c r="R20" s="124" t="s">
        <v>293</v>
      </c>
      <c r="S20" s="124"/>
      <c r="T20" s="125"/>
      <c r="U20" s="126"/>
    </row>
    <row r="21" spans="2:21" ht="15">
      <c r="B21" s="11">
        <f t="shared" si="1"/>
        <v>17</v>
      </c>
      <c r="C21" s="12">
        <v>40021</v>
      </c>
      <c r="D21" s="41">
        <v>3</v>
      </c>
      <c r="E21" s="37" t="s">
        <v>147</v>
      </c>
      <c r="F21" s="13" t="s">
        <v>44</v>
      </c>
      <c r="G21" s="213">
        <v>1</v>
      </c>
      <c r="H21" s="181">
        <v>74.3</v>
      </c>
      <c r="I21" s="14">
        <v>92</v>
      </c>
      <c r="J21" s="15" t="s">
        <v>344</v>
      </c>
      <c r="K21" s="10"/>
      <c r="L21" s="107"/>
      <c r="M21" s="41">
        <v>48</v>
      </c>
      <c r="N21" s="49">
        <v>3</v>
      </c>
      <c r="O21" s="49">
        <f t="shared" si="0"/>
        <v>432</v>
      </c>
      <c r="P21" s="1"/>
      <c r="Q21" s="123">
        <v>29</v>
      </c>
      <c r="R21" s="124" t="s">
        <v>294</v>
      </c>
      <c r="S21" s="124"/>
      <c r="T21" s="125"/>
      <c r="U21" s="126"/>
    </row>
    <row r="22" spans="2:21" ht="15">
      <c r="B22" s="11">
        <f t="shared" si="1"/>
        <v>18</v>
      </c>
      <c r="C22" s="12">
        <v>40022</v>
      </c>
      <c r="D22" s="41">
        <v>3</v>
      </c>
      <c r="E22" s="37" t="s">
        <v>148</v>
      </c>
      <c r="F22" s="13" t="s">
        <v>47</v>
      </c>
      <c r="G22" s="213">
        <v>2</v>
      </c>
      <c r="H22" s="181">
        <v>73.6</v>
      </c>
      <c r="I22" s="14">
        <v>128</v>
      </c>
      <c r="J22" s="15" t="s">
        <v>344</v>
      </c>
      <c r="K22" s="10"/>
      <c r="L22" s="107"/>
      <c r="M22" s="41">
        <v>41</v>
      </c>
      <c r="N22" s="49">
        <v>4</v>
      </c>
      <c r="O22" s="49">
        <f t="shared" si="0"/>
        <v>492</v>
      </c>
      <c r="P22" s="1"/>
      <c r="Q22" s="123">
        <v>30</v>
      </c>
      <c r="R22" s="124" t="s">
        <v>295</v>
      </c>
      <c r="S22" s="124"/>
      <c r="T22" s="125"/>
      <c r="U22" s="126"/>
    </row>
    <row r="23" spans="2:21" ht="15">
      <c r="B23" s="11">
        <f t="shared" si="1"/>
        <v>19</v>
      </c>
      <c r="C23" s="12">
        <v>40023</v>
      </c>
      <c r="D23" s="41">
        <v>3</v>
      </c>
      <c r="E23" s="37" t="s">
        <v>149</v>
      </c>
      <c r="F23" s="13" t="s">
        <v>53</v>
      </c>
      <c r="G23" s="213">
        <v>3</v>
      </c>
      <c r="H23" s="181">
        <v>70.45</v>
      </c>
      <c r="I23" s="14">
        <v>110</v>
      </c>
      <c r="J23" s="15" t="s">
        <v>344</v>
      </c>
      <c r="K23" s="10"/>
      <c r="L23" s="107"/>
      <c r="M23" s="41">
        <v>36</v>
      </c>
      <c r="N23" s="49">
        <v>4</v>
      </c>
      <c r="O23" s="49">
        <f t="shared" si="0"/>
        <v>432</v>
      </c>
      <c r="P23" s="1"/>
      <c r="Q23" s="123">
        <v>31</v>
      </c>
      <c r="R23" s="124" t="s">
        <v>296</v>
      </c>
      <c r="S23" s="124"/>
      <c r="T23" s="125"/>
      <c r="U23" s="126"/>
    </row>
    <row r="24" spans="2:21" ht="15">
      <c r="B24" s="11">
        <f t="shared" si="1"/>
        <v>20</v>
      </c>
      <c r="C24" s="12">
        <v>40024</v>
      </c>
      <c r="D24" s="41">
        <v>4</v>
      </c>
      <c r="E24" s="37" t="s">
        <v>150</v>
      </c>
      <c r="F24" s="13" t="s">
        <v>56</v>
      </c>
      <c r="G24" s="213">
        <v>2</v>
      </c>
      <c r="H24" s="181">
        <v>71.6</v>
      </c>
      <c r="I24" s="14">
        <v>105</v>
      </c>
      <c r="J24" s="15" t="s">
        <v>344</v>
      </c>
      <c r="K24" s="10"/>
      <c r="L24" s="107"/>
      <c r="M24" s="41">
        <v>36</v>
      </c>
      <c r="N24" s="49">
        <v>10</v>
      </c>
      <c r="O24" s="49">
        <f t="shared" si="0"/>
        <v>1440</v>
      </c>
      <c r="P24" s="1"/>
      <c r="Q24" s="123">
        <v>32</v>
      </c>
      <c r="R24" s="124" t="s">
        <v>297</v>
      </c>
      <c r="S24" s="124"/>
      <c r="T24" s="125"/>
      <c r="U24" s="126"/>
    </row>
    <row r="25" spans="2:21" ht="15.75" thickBot="1">
      <c r="B25" s="16">
        <f t="shared" si="1"/>
        <v>21</v>
      </c>
      <c r="C25" s="17">
        <v>40025</v>
      </c>
      <c r="D25" s="42">
        <v>3</v>
      </c>
      <c r="E25" s="39" t="s">
        <v>151</v>
      </c>
      <c r="F25" s="18" t="s">
        <v>60</v>
      </c>
      <c r="G25" s="215">
        <v>3</v>
      </c>
      <c r="H25" s="183">
        <v>74.4</v>
      </c>
      <c r="I25" s="19">
        <v>85</v>
      </c>
      <c r="J25" s="20" t="s">
        <v>344</v>
      </c>
      <c r="K25" s="21"/>
      <c r="L25" s="108"/>
      <c r="M25" s="42">
        <v>133</v>
      </c>
      <c r="N25" s="50">
        <v>3</v>
      </c>
      <c r="O25" s="50">
        <f t="shared" si="0"/>
        <v>1197</v>
      </c>
      <c r="P25" s="1"/>
      <c r="Q25" s="123">
        <v>33</v>
      </c>
      <c r="R25" s="124" t="s">
        <v>298</v>
      </c>
      <c r="S25" s="124"/>
      <c r="T25" s="125"/>
      <c r="U25" s="126"/>
    </row>
    <row r="26" spans="2:17" ht="15">
      <c r="B26" s="5">
        <f t="shared" si="1"/>
        <v>22</v>
      </c>
      <c r="C26" s="6">
        <v>40026</v>
      </c>
      <c r="D26" s="40">
        <v>2</v>
      </c>
      <c r="E26" s="38" t="s">
        <v>152</v>
      </c>
      <c r="F26" s="7" t="s">
        <v>69</v>
      </c>
      <c r="G26" s="216">
        <v>2</v>
      </c>
      <c r="H26" s="184">
        <v>70.2</v>
      </c>
      <c r="I26" s="8">
        <v>108</v>
      </c>
      <c r="J26" s="9" t="s">
        <v>344</v>
      </c>
      <c r="K26" s="10"/>
      <c r="L26" s="107"/>
      <c r="M26" s="40">
        <v>72</v>
      </c>
      <c r="N26" s="48">
        <v>5</v>
      </c>
      <c r="O26" s="48">
        <f t="shared" si="0"/>
        <v>720</v>
      </c>
      <c r="P26" s="1"/>
      <c r="Q26" s="1"/>
    </row>
    <row r="27" spans="2:17" ht="15">
      <c r="B27" s="11">
        <f t="shared" si="1"/>
        <v>23</v>
      </c>
      <c r="C27" s="12">
        <v>40028</v>
      </c>
      <c r="D27" s="41">
        <v>2</v>
      </c>
      <c r="E27" s="37" t="s">
        <v>153</v>
      </c>
      <c r="F27" s="13" t="s">
        <v>76</v>
      </c>
      <c r="G27" s="213">
        <v>3</v>
      </c>
      <c r="H27" s="181">
        <v>71.8</v>
      </c>
      <c r="I27" s="14">
        <v>128</v>
      </c>
      <c r="J27" s="15" t="s">
        <v>344</v>
      </c>
      <c r="K27" s="10"/>
      <c r="L27" s="107"/>
      <c r="M27" s="41">
        <v>24</v>
      </c>
      <c r="N27" s="49">
        <v>2</v>
      </c>
      <c r="O27" s="49">
        <f t="shared" si="0"/>
        <v>96</v>
      </c>
      <c r="P27" s="1"/>
      <c r="Q27" s="1"/>
    </row>
    <row r="28" spans="2:17" ht="15">
      <c r="B28" s="11">
        <f t="shared" si="1"/>
        <v>24</v>
      </c>
      <c r="C28" s="12">
        <v>40029</v>
      </c>
      <c r="D28" s="41">
        <v>3</v>
      </c>
      <c r="E28" s="37" t="s">
        <v>154</v>
      </c>
      <c r="F28" s="13" t="s">
        <v>78</v>
      </c>
      <c r="G28" s="213">
        <v>1</v>
      </c>
      <c r="H28" s="181">
        <v>73.2</v>
      </c>
      <c r="I28" s="14">
        <v>103</v>
      </c>
      <c r="J28" s="15" t="s">
        <v>344</v>
      </c>
      <c r="K28" s="10"/>
      <c r="L28" s="107"/>
      <c r="M28" s="41">
        <v>96</v>
      </c>
      <c r="N28" s="49">
        <v>6</v>
      </c>
      <c r="O28" s="49">
        <f t="shared" si="0"/>
        <v>1728</v>
      </c>
      <c r="P28" s="1"/>
      <c r="Q28" s="1"/>
    </row>
    <row r="29" spans="2:17" ht="15">
      <c r="B29" s="11">
        <f t="shared" si="1"/>
        <v>25</v>
      </c>
      <c r="C29" s="12">
        <v>40030</v>
      </c>
      <c r="D29" s="41">
        <v>2</v>
      </c>
      <c r="E29" s="37" t="s">
        <v>155</v>
      </c>
      <c r="F29" s="13" t="s">
        <v>81</v>
      </c>
      <c r="G29" s="213">
        <v>2</v>
      </c>
      <c r="H29" s="181">
        <v>72.1</v>
      </c>
      <c r="I29" s="14">
        <v>103</v>
      </c>
      <c r="J29" s="15" t="s">
        <v>344</v>
      </c>
      <c r="K29" s="10"/>
      <c r="L29" s="107"/>
      <c r="M29" s="41">
        <v>80</v>
      </c>
      <c r="N29" s="49">
        <v>5</v>
      </c>
      <c r="O29" s="49">
        <f t="shared" si="0"/>
        <v>800</v>
      </c>
      <c r="P29" s="1"/>
      <c r="Q29" s="1"/>
    </row>
    <row r="30" spans="2:17" ht="15">
      <c r="B30" s="11">
        <f t="shared" si="1"/>
        <v>26</v>
      </c>
      <c r="C30" s="12">
        <v>40031</v>
      </c>
      <c r="D30" s="41">
        <v>2</v>
      </c>
      <c r="E30" s="37" t="s">
        <v>156</v>
      </c>
      <c r="F30" s="13" t="s">
        <v>82</v>
      </c>
      <c r="G30" s="213">
        <v>1</v>
      </c>
      <c r="H30" s="181">
        <v>70.2</v>
      </c>
      <c r="I30" s="14">
        <v>122</v>
      </c>
      <c r="J30" s="15" t="s">
        <v>344</v>
      </c>
      <c r="K30" s="10"/>
      <c r="L30" s="107"/>
      <c r="M30" s="41">
        <v>80</v>
      </c>
      <c r="N30" s="49">
        <v>4</v>
      </c>
      <c r="O30" s="49">
        <f t="shared" si="0"/>
        <v>640</v>
      </c>
      <c r="P30" s="1"/>
      <c r="Q30" s="1"/>
    </row>
    <row r="31" spans="2:17" ht="15">
      <c r="B31" s="11">
        <f t="shared" si="1"/>
        <v>27</v>
      </c>
      <c r="C31" s="12">
        <v>40033</v>
      </c>
      <c r="D31" s="41">
        <v>3</v>
      </c>
      <c r="E31" s="37" t="s">
        <v>157</v>
      </c>
      <c r="F31" s="13" t="s">
        <v>83</v>
      </c>
      <c r="G31" s="213">
        <v>1</v>
      </c>
      <c r="H31" s="181">
        <v>74.1</v>
      </c>
      <c r="I31" s="14">
        <v>122</v>
      </c>
      <c r="J31" s="15" t="s">
        <v>344</v>
      </c>
      <c r="K31" s="10"/>
      <c r="L31" s="107"/>
      <c r="M31" s="41">
        <v>80</v>
      </c>
      <c r="N31" s="49">
        <v>3</v>
      </c>
      <c r="O31" s="49">
        <f t="shared" si="0"/>
        <v>720</v>
      </c>
      <c r="P31" s="1"/>
      <c r="Q31" s="1"/>
    </row>
    <row r="32" spans="2:17" ht="15">
      <c r="B32" s="11">
        <f t="shared" si="1"/>
        <v>28</v>
      </c>
      <c r="C32" s="12">
        <v>40035</v>
      </c>
      <c r="D32" s="41">
        <v>3</v>
      </c>
      <c r="E32" s="37" t="s">
        <v>158</v>
      </c>
      <c r="F32" s="13" t="s">
        <v>107</v>
      </c>
      <c r="G32" s="213">
        <v>2</v>
      </c>
      <c r="H32" s="181">
        <v>69.8</v>
      </c>
      <c r="I32" s="14">
        <v>106</v>
      </c>
      <c r="J32" s="15" t="s">
        <v>343</v>
      </c>
      <c r="K32" s="10"/>
      <c r="L32" s="107"/>
      <c r="M32" s="41">
        <v>38</v>
      </c>
      <c r="N32" s="49">
        <v>4</v>
      </c>
      <c r="O32" s="49">
        <f t="shared" si="0"/>
        <v>456</v>
      </c>
      <c r="P32" s="1"/>
      <c r="Q32" s="1"/>
    </row>
    <row r="33" spans="2:17" ht="15">
      <c r="B33" s="11">
        <f t="shared" si="1"/>
        <v>29</v>
      </c>
      <c r="C33" s="12">
        <v>40036</v>
      </c>
      <c r="D33" s="41">
        <v>4</v>
      </c>
      <c r="E33" s="37" t="s">
        <v>159</v>
      </c>
      <c r="F33" s="13" t="s">
        <v>109</v>
      </c>
      <c r="G33" s="213">
        <v>3</v>
      </c>
      <c r="H33" s="181">
        <v>75.9</v>
      </c>
      <c r="I33" s="14">
        <v>124</v>
      </c>
      <c r="J33" s="15" t="s">
        <v>344</v>
      </c>
      <c r="K33" s="10"/>
      <c r="L33" s="107"/>
      <c r="M33" s="41">
        <v>36</v>
      </c>
      <c r="N33" s="49">
        <v>6</v>
      </c>
      <c r="O33" s="49">
        <f t="shared" si="0"/>
        <v>864</v>
      </c>
      <c r="P33" s="1"/>
      <c r="Q33" s="1"/>
    </row>
    <row r="34" spans="2:17" ht="15">
      <c r="B34" s="11">
        <f t="shared" si="1"/>
        <v>30</v>
      </c>
      <c r="C34" s="12">
        <v>40038</v>
      </c>
      <c r="D34" s="41">
        <v>1</v>
      </c>
      <c r="E34" s="37" t="s">
        <v>160</v>
      </c>
      <c r="F34" s="13" t="s">
        <v>110</v>
      </c>
      <c r="G34" s="213">
        <v>2</v>
      </c>
      <c r="H34" s="181">
        <v>71.1</v>
      </c>
      <c r="I34" s="14">
        <v>121</v>
      </c>
      <c r="J34" s="15" t="s">
        <v>344</v>
      </c>
      <c r="K34" s="10"/>
      <c r="L34" s="107"/>
      <c r="M34" s="41">
        <v>36</v>
      </c>
      <c r="N34" s="49">
        <v>5</v>
      </c>
      <c r="O34" s="49">
        <f t="shared" si="0"/>
        <v>180</v>
      </c>
      <c r="P34" s="1"/>
      <c r="Q34" s="1"/>
    </row>
    <row r="35" spans="2:17" ht="15">
      <c r="B35" s="11">
        <f t="shared" si="1"/>
        <v>31</v>
      </c>
      <c r="C35" s="12">
        <v>40039</v>
      </c>
      <c r="D35" s="41">
        <v>3</v>
      </c>
      <c r="E35" s="37" t="s">
        <v>161</v>
      </c>
      <c r="F35" s="13" t="s">
        <v>111</v>
      </c>
      <c r="G35" s="213">
        <v>3</v>
      </c>
      <c r="H35" s="181">
        <v>73.1</v>
      </c>
      <c r="I35" s="14">
        <v>88</v>
      </c>
      <c r="J35" s="15" t="s">
        <v>344</v>
      </c>
      <c r="K35" s="10"/>
      <c r="L35" s="107"/>
      <c r="M35" s="41">
        <v>36</v>
      </c>
      <c r="N35" s="49">
        <v>4</v>
      </c>
      <c r="O35" s="49">
        <f t="shared" si="0"/>
        <v>432</v>
      </c>
      <c r="P35" s="1"/>
      <c r="Q35" s="1"/>
    </row>
    <row r="36" spans="2:17" ht="15">
      <c r="B36" s="11">
        <f t="shared" si="1"/>
        <v>32</v>
      </c>
      <c r="C36" s="12">
        <v>40040</v>
      </c>
      <c r="D36" s="41">
        <v>4</v>
      </c>
      <c r="E36" s="37" t="s">
        <v>162</v>
      </c>
      <c r="F36" s="13" t="s">
        <v>114</v>
      </c>
      <c r="G36" s="213">
        <v>1</v>
      </c>
      <c r="H36" s="181">
        <v>74.6</v>
      </c>
      <c r="I36" s="14">
        <v>142</v>
      </c>
      <c r="J36" s="15" t="s">
        <v>344</v>
      </c>
      <c r="K36" s="10"/>
      <c r="L36" s="107"/>
      <c r="M36" s="41">
        <v>36</v>
      </c>
      <c r="N36" s="49">
        <v>10</v>
      </c>
      <c r="O36" s="49">
        <f t="shared" si="0"/>
        <v>1440</v>
      </c>
      <c r="P36" s="1"/>
      <c r="Q36" s="1"/>
    </row>
    <row r="37" spans="2:17" ht="15">
      <c r="B37" s="11">
        <f t="shared" si="1"/>
        <v>33</v>
      </c>
      <c r="C37" s="12">
        <v>40043</v>
      </c>
      <c r="D37" s="41">
        <v>2</v>
      </c>
      <c r="E37" s="37" t="s">
        <v>163</v>
      </c>
      <c r="F37" s="13" t="s">
        <v>116</v>
      </c>
      <c r="G37" s="213">
        <v>1</v>
      </c>
      <c r="H37" s="181">
        <v>72.9</v>
      </c>
      <c r="I37" s="14">
        <v>90</v>
      </c>
      <c r="J37" s="15" t="s">
        <v>344</v>
      </c>
      <c r="K37" s="10"/>
      <c r="L37" s="107"/>
      <c r="M37" s="41">
        <v>190</v>
      </c>
      <c r="N37" s="49">
        <v>10</v>
      </c>
      <c r="O37" s="49">
        <f aca="true" t="shared" si="2" ref="O37:O68">M37*N37*D37</f>
        <v>3800</v>
      </c>
      <c r="P37" s="1"/>
      <c r="Q37" s="1"/>
    </row>
    <row r="38" spans="2:17" ht="15">
      <c r="B38" s="11">
        <f t="shared" si="1"/>
        <v>34</v>
      </c>
      <c r="C38" s="12">
        <v>40044</v>
      </c>
      <c r="D38" s="41">
        <v>2</v>
      </c>
      <c r="E38" s="37" t="s">
        <v>164</v>
      </c>
      <c r="F38" s="13" t="s">
        <v>117</v>
      </c>
      <c r="G38" s="213">
        <v>1</v>
      </c>
      <c r="H38" s="181">
        <v>70.5</v>
      </c>
      <c r="I38" s="14">
        <v>68</v>
      </c>
      <c r="J38" s="15" t="s">
        <v>344</v>
      </c>
      <c r="K38" s="10"/>
      <c r="L38" s="107"/>
      <c r="M38" s="41">
        <v>18</v>
      </c>
      <c r="N38" s="49">
        <v>8</v>
      </c>
      <c r="O38" s="49">
        <f t="shared" si="2"/>
        <v>288</v>
      </c>
      <c r="P38" s="1"/>
      <c r="Q38" s="1"/>
    </row>
    <row r="39" spans="2:17" ht="15">
      <c r="B39" s="11">
        <f t="shared" si="1"/>
        <v>35</v>
      </c>
      <c r="C39" s="12">
        <v>40045</v>
      </c>
      <c r="D39" s="41">
        <v>2</v>
      </c>
      <c r="E39" s="37" t="s">
        <v>165</v>
      </c>
      <c r="F39" s="13" t="s">
        <v>119</v>
      </c>
      <c r="G39" s="213">
        <v>1</v>
      </c>
      <c r="H39" s="181">
        <v>68.1</v>
      </c>
      <c r="I39" s="14">
        <v>106</v>
      </c>
      <c r="J39" s="15" t="s">
        <v>343</v>
      </c>
      <c r="K39" s="10"/>
      <c r="L39" s="107"/>
      <c r="M39" s="41">
        <v>18</v>
      </c>
      <c r="N39" s="49">
        <v>4</v>
      </c>
      <c r="O39" s="49">
        <f t="shared" si="2"/>
        <v>144</v>
      </c>
      <c r="P39" s="1"/>
      <c r="Q39" s="1"/>
    </row>
    <row r="40" spans="2:17" ht="15">
      <c r="B40" s="137">
        <f t="shared" si="1"/>
        <v>36</v>
      </c>
      <c r="C40" s="138">
        <v>40046</v>
      </c>
      <c r="D40" s="139">
        <v>3</v>
      </c>
      <c r="E40" s="140" t="s">
        <v>166</v>
      </c>
      <c r="F40" s="141" t="s">
        <v>98</v>
      </c>
      <c r="G40" s="214">
        <v>1</v>
      </c>
      <c r="H40" s="182">
        <v>69.2</v>
      </c>
      <c r="I40" s="142">
        <v>122</v>
      </c>
      <c r="J40" s="143" t="s">
        <v>343</v>
      </c>
      <c r="K40" s="135" t="s">
        <v>130</v>
      </c>
      <c r="L40" s="136">
        <v>33</v>
      </c>
      <c r="M40" s="41">
        <v>44</v>
      </c>
      <c r="N40" s="49">
        <v>8</v>
      </c>
      <c r="O40" s="49">
        <f t="shared" si="2"/>
        <v>1056</v>
      </c>
      <c r="P40" s="1"/>
      <c r="Q40" s="1"/>
    </row>
    <row r="41" spans="2:17" ht="15">
      <c r="B41" s="11">
        <f t="shared" si="1"/>
        <v>37</v>
      </c>
      <c r="C41" s="12">
        <v>40047</v>
      </c>
      <c r="D41" s="41">
        <v>3</v>
      </c>
      <c r="E41" s="37" t="s">
        <v>167</v>
      </c>
      <c r="F41" s="13" t="s">
        <v>101</v>
      </c>
      <c r="G41" s="213">
        <v>1</v>
      </c>
      <c r="H41" s="181">
        <v>70.6</v>
      </c>
      <c r="I41" s="14">
        <v>114</v>
      </c>
      <c r="J41" s="15" t="s">
        <v>344</v>
      </c>
      <c r="K41" s="10"/>
      <c r="L41" s="107"/>
      <c r="M41" s="41">
        <v>40</v>
      </c>
      <c r="N41" s="49">
        <v>8</v>
      </c>
      <c r="O41" s="49">
        <f t="shared" si="2"/>
        <v>960</v>
      </c>
      <c r="P41" s="1"/>
      <c r="Q41" s="1"/>
    </row>
    <row r="42" spans="2:17" ht="15">
      <c r="B42" s="11">
        <f t="shared" si="1"/>
        <v>38</v>
      </c>
      <c r="C42" s="12">
        <v>40049</v>
      </c>
      <c r="D42" s="41">
        <v>4</v>
      </c>
      <c r="E42" s="37" t="s">
        <v>168</v>
      </c>
      <c r="F42" s="13" t="s">
        <v>102</v>
      </c>
      <c r="G42" s="213">
        <v>2</v>
      </c>
      <c r="H42" s="181">
        <v>71.5</v>
      </c>
      <c r="I42" s="14">
        <v>98</v>
      </c>
      <c r="J42" s="15" t="s">
        <v>344</v>
      </c>
      <c r="K42" s="10"/>
      <c r="L42" s="107"/>
      <c r="M42" s="41">
        <v>40</v>
      </c>
      <c r="N42" s="49">
        <v>6</v>
      </c>
      <c r="O42" s="49">
        <f t="shared" si="2"/>
        <v>960</v>
      </c>
      <c r="P42" s="1"/>
      <c r="Q42" s="1"/>
    </row>
    <row r="43" spans="2:17" ht="15">
      <c r="B43" s="11">
        <f t="shared" si="1"/>
        <v>39</v>
      </c>
      <c r="C43" s="12">
        <v>40050</v>
      </c>
      <c r="D43" s="41">
        <v>3</v>
      </c>
      <c r="E43" s="37" t="s">
        <v>169</v>
      </c>
      <c r="F43" s="13" t="s">
        <v>103</v>
      </c>
      <c r="G43" s="213">
        <v>2</v>
      </c>
      <c r="H43" s="181">
        <v>68.8</v>
      </c>
      <c r="I43" s="14">
        <v>139</v>
      </c>
      <c r="J43" s="15" t="s">
        <v>343</v>
      </c>
      <c r="K43" s="10"/>
      <c r="L43" s="107"/>
      <c r="M43" s="41">
        <v>40</v>
      </c>
      <c r="N43" s="49">
        <v>4</v>
      </c>
      <c r="O43" s="49">
        <f t="shared" si="2"/>
        <v>480</v>
      </c>
      <c r="P43" s="1"/>
      <c r="Q43" s="1"/>
    </row>
    <row r="44" spans="2:17" ht="15">
      <c r="B44" s="11">
        <f t="shared" si="1"/>
        <v>40</v>
      </c>
      <c r="C44" s="12">
        <v>40051</v>
      </c>
      <c r="D44" s="41">
        <v>1</v>
      </c>
      <c r="E44" s="37" t="s">
        <v>170</v>
      </c>
      <c r="F44" s="13" t="s">
        <v>108</v>
      </c>
      <c r="G44" s="213">
        <v>2</v>
      </c>
      <c r="H44" s="181">
        <v>71.5</v>
      </c>
      <c r="I44" s="14">
        <v>121</v>
      </c>
      <c r="J44" s="15" t="s">
        <v>344</v>
      </c>
      <c r="K44" s="10"/>
      <c r="L44" s="107"/>
      <c r="M44" s="41">
        <v>36</v>
      </c>
      <c r="N44" s="49">
        <v>8</v>
      </c>
      <c r="O44" s="49">
        <f t="shared" si="2"/>
        <v>288</v>
      </c>
      <c r="P44" s="1"/>
      <c r="Q44" s="1"/>
    </row>
    <row r="45" spans="2:17" ht="15">
      <c r="B45" s="11">
        <f t="shared" si="1"/>
        <v>41</v>
      </c>
      <c r="C45" s="12">
        <v>40052</v>
      </c>
      <c r="D45" s="41">
        <v>3</v>
      </c>
      <c r="E45" s="37" t="s">
        <v>171</v>
      </c>
      <c r="F45" s="13" t="s">
        <v>9</v>
      </c>
      <c r="G45" s="213">
        <v>2</v>
      </c>
      <c r="H45" s="181">
        <v>70.5</v>
      </c>
      <c r="I45" s="14">
        <v>116</v>
      </c>
      <c r="J45" s="15" t="s">
        <v>344</v>
      </c>
      <c r="K45" s="10"/>
      <c r="L45" s="107"/>
      <c r="M45" s="41">
        <v>70</v>
      </c>
      <c r="N45" s="49">
        <v>12</v>
      </c>
      <c r="O45" s="49">
        <f t="shared" si="2"/>
        <v>2520</v>
      </c>
      <c r="P45" s="1"/>
      <c r="Q45" s="1"/>
    </row>
    <row r="46" spans="2:17" ht="15">
      <c r="B46" s="137">
        <f t="shared" si="1"/>
        <v>42</v>
      </c>
      <c r="C46" s="138">
        <v>40053</v>
      </c>
      <c r="D46" s="139">
        <v>2</v>
      </c>
      <c r="E46" s="140" t="s">
        <v>172</v>
      </c>
      <c r="F46" s="141" t="s">
        <v>12</v>
      </c>
      <c r="G46" s="214">
        <v>2</v>
      </c>
      <c r="H46" s="182">
        <v>70.3</v>
      </c>
      <c r="I46" s="142">
        <v>128</v>
      </c>
      <c r="J46" s="143" t="s">
        <v>344</v>
      </c>
      <c r="K46" s="135" t="s">
        <v>130</v>
      </c>
      <c r="L46" s="136">
        <v>33</v>
      </c>
      <c r="M46" s="41">
        <v>54</v>
      </c>
      <c r="N46" s="49">
        <v>16</v>
      </c>
      <c r="O46" s="49">
        <f t="shared" si="2"/>
        <v>1728</v>
      </c>
      <c r="P46" s="1"/>
      <c r="Q46" s="1"/>
    </row>
    <row r="47" spans="2:17" ht="15">
      <c r="B47" s="11">
        <f t="shared" si="1"/>
        <v>43</v>
      </c>
      <c r="C47" s="12">
        <v>40054</v>
      </c>
      <c r="D47" s="41">
        <v>4</v>
      </c>
      <c r="E47" s="37" t="s">
        <v>173</v>
      </c>
      <c r="F47" s="13" t="s">
        <v>13</v>
      </c>
      <c r="G47" s="213">
        <v>1</v>
      </c>
      <c r="H47" s="181">
        <v>72.3</v>
      </c>
      <c r="I47" s="14">
        <v>99</v>
      </c>
      <c r="J47" s="15" t="s">
        <v>344</v>
      </c>
      <c r="K47" s="10"/>
      <c r="L47" s="107"/>
      <c r="M47" s="41">
        <v>48</v>
      </c>
      <c r="N47" s="49">
        <v>5</v>
      </c>
      <c r="O47" s="49">
        <f t="shared" si="2"/>
        <v>960</v>
      </c>
      <c r="P47" s="1"/>
      <c r="Q47" s="1"/>
    </row>
    <row r="48" spans="2:17" ht="15.75" thickBot="1">
      <c r="B48" s="16">
        <f t="shared" si="1"/>
        <v>44</v>
      </c>
      <c r="C48" s="17">
        <v>40056</v>
      </c>
      <c r="D48" s="42">
        <v>2</v>
      </c>
      <c r="E48" s="39" t="s">
        <v>174</v>
      </c>
      <c r="F48" s="18" t="s">
        <v>24</v>
      </c>
      <c r="G48" s="215">
        <v>1</v>
      </c>
      <c r="H48" s="183">
        <v>68.3</v>
      </c>
      <c r="I48" s="19">
        <v>141</v>
      </c>
      <c r="J48" s="20" t="s">
        <v>343</v>
      </c>
      <c r="K48" s="21"/>
      <c r="L48" s="108"/>
      <c r="M48" s="42">
        <v>12</v>
      </c>
      <c r="N48" s="50">
        <v>10</v>
      </c>
      <c r="O48" s="50">
        <f t="shared" si="2"/>
        <v>240</v>
      </c>
      <c r="P48" s="1"/>
      <c r="Q48" s="1"/>
    </row>
    <row r="49" spans="2:17" ht="15">
      <c r="B49" s="5">
        <f t="shared" si="1"/>
        <v>45</v>
      </c>
      <c r="C49" s="6">
        <v>40057</v>
      </c>
      <c r="D49" s="40">
        <v>2</v>
      </c>
      <c r="E49" s="38" t="s">
        <v>175</v>
      </c>
      <c r="F49" s="7" t="s">
        <v>28</v>
      </c>
      <c r="G49" s="216">
        <v>1</v>
      </c>
      <c r="H49" s="184">
        <v>71.2</v>
      </c>
      <c r="I49" s="8">
        <v>85</v>
      </c>
      <c r="J49" s="9" t="s">
        <v>344</v>
      </c>
      <c r="K49" s="10"/>
      <c r="L49" s="107"/>
      <c r="M49" s="40">
        <v>36</v>
      </c>
      <c r="N49" s="48">
        <v>9</v>
      </c>
      <c r="O49" s="48">
        <f t="shared" si="2"/>
        <v>648</v>
      </c>
      <c r="P49" s="1"/>
      <c r="Q49" s="1"/>
    </row>
    <row r="50" spans="2:17" ht="15">
      <c r="B50" s="11">
        <f t="shared" si="1"/>
        <v>46</v>
      </c>
      <c r="C50" s="12">
        <v>40058</v>
      </c>
      <c r="D50" s="41">
        <v>2</v>
      </c>
      <c r="E50" s="37" t="s">
        <v>176</v>
      </c>
      <c r="F50" s="13" t="s">
        <v>32</v>
      </c>
      <c r="G50" s="213">
        <v>3</v>
      </c>
      <c r="H50" s="181">
        <v>70.3</v>
      </c>
      <c r="I50" s="14">
        <v>138</v>
      </c>
      <c r="J50" s="15" t="s">
        <v>344</v>
      </c>
      <c r="K50" s="10"/>
      <c r="L50" s="107"/>
      <c r="M50" s="41">
        <v>24</v>
      </c>
      <c r="N50" s="49">
        <v>4</v>
      </c>
      <c r="O50" s="49">
        <f t="shared" si="2"/>
        <v>192</v>
      </c>
      <c r="P50" s="1"/>
      <c r="Q50" s="1"/>
    </row>
    <row r="51" spans="2:17" ht="15">
      <c r="B51" s="137">
        <f t="shared" si="1"/>
        <v>47</v>
      </c>
      <c r="C51" s="138">
        <v>40059</v>
      </c>
      <c r="D51" s="139">
        <v>3</v>
      </c>
      <c r="E51" s="140" t="s">
        <v>177</v>
      </c>
      <c r="F51" s="141" t="s">
        <v>45</v>
      </c>
      <c r="G51" s="214">
        <v>3</v>
      </c>
      <c r="H51" s="182">
        <v>70</v>
      </c>
      <c r="I51" s="142">
        <v>143</v>
      </c>
      <c r="J51" s="143" t="s">
        <v>343</v>
      </c>
      <c r="K51" s="135" t="s">
        <v>130</v>
      </c>
      <c r="L51" s="136">
        <v>28</v>
      </c>
      <c r="M51" s="41">
        <v>48</v>
      </c>
      <c r="N51" s="49">
        <v>10</v>
      </c>
      <c r="O51" s="49">
        <f t="shared" si="2"/>
        <v>1440</v>
      </c>
      <c r="P51" s="1"/>
      <c r="Q51" s="1"/>
    </row>
    <row r="52" spans="2:17" ht="15">
      <c r="B52" s="11">
        <f t="shared" si="1"/>
        <v>48</v>
      </c>
      <c r="C52" s="12">
        <v>40060</v>
      </c>
      <c r="D52" s="41">
        <v>3</v>
      </c>
      <c r="E52" s="37" t="s">
        <v>178</v>
      </c>
      <c r="F52" s="13" t="s">
        <v>48</v>
      </c>
      <c r="G52" s="213">
        <v>2</v>
      </c>
      <c r="H52" s="181">
        <v>72.5</v>
      </c>
      <c r="I52" s="14">
        <v>141</v>
      </c>
      <c r="J52" s="15" t="s">
        <v>344</v>
      </c>
      <c r="K52" s="10"/>
      <c r="L52" s="107"/>
      <c r="M52" s="41">
        <v>40</v>
      </c>
      <c r="N52" s="49">
        <v>8</v>
      </c>
      <c r="O52" s="49">
        <f t="shared" si="2"/>
        <v>960</v>
      </c>
      <c r="P52" s="1"/>
      <c r="Q52" s="1"/>
    </row>
    <row r="53" spans="2:17" ht="15">
      <c r="B53" s="11">
        <f t="shared" si="1"/>
        <v>49</v>
      </c>
      <c r="C53" s="12">
        <v>40063</v>
      </c>
      <c r="D53" s="41">
        <v>2</v>
      </c>
      <c r="E53" s="37" t="s">
        <v>179</v>
      </c>
      <c r="F53" s="13" t="s">
        <v>50</v>
      </c>
      <c r="G53" s="213">
        <v>2</v>
      </c>
      <c r="H53" s="181">
        <v>73.8</v>
      </c>
      <c r="I53" s="14">
        <v>140</v>
      </c>
      <c r="J53" s="15" t="s">
        <v>344</v>
      </c>
      <c r="K53" s="10"/>
      <c r="L53" s="107"/>
      <c r="M53" s="41">
        <v>40</v>
      </c>
      <c r="N53" s="49">
        <v>3</v>
      </c>
      <c r="O53" s="49">
        <f t="shared" si="2"/>
        <v>240</v>
      </c>
      <c r="P53" s="1"/>
      <c r="Q53" s="1"/>
    </row>
    <row r="54" spans="2:17" ht="15">
      <c r="B54" s="137">
        <f t="shared" si="1"/>
        <v>50</v>
      </c>
      <c r="C54" s="138">
        <v>40064</v>
      </c>
      <c r="D54" s="139">
        <v>3</v>
      </c>
      <c r="E54" s="140" t="s">
        <v>180</v>
      </c>
      <c r="F54" s="141" t="s">
        <v>55</v>
      </c>
      <c r="G54" s="214">
        <v>2</v>
      </c>
      <c r="H54" s="182">
        <v>68.2</v>
      </c>
      <c r="I54" s="142">
        <v>135</v>
      </c>
      <c r="J54" s="143" t="s">
        <v>343</v>
      </c>
      <c r="K54" s="135" t="s">
        <v>130</v>
      </c>
      <c r="L54" s="136">
        <v>25</v>
      </c>
      <c r="M54" s="41">
        <v>36</v>
      </c>
      <c r="N54" s="49">
        <v>2</v>
      </c>
      <c r="O54" s="49">
        <f t="shared" si="2"/>
        <v>216</v>
      </c>
      <c r="P54" s="1"/>
      <c r="Q54" s="1"/>
    </row>
    <row r="55" spans="2:17" ht="15">
      <c r="B55" s="11">
        <f t="shared" si="1"/>
        <v>51</v>
      </c>
      <c r="C55" s="12">
        <v>40065</v>
      </c>
      <c r="D55" s="41">
        <v>3</v>
      </c>
      <c r="E55" s="37" t="s">
        <v>181</v>
      </c>
      <c r="F55" s="13" t="s">
        <v>58</v>
      </c>
      <c r="G55" s="213">
        <v>1</v>
      </c>
      <c r="H55" s="181">
        <v>69.5</v>
      </c>
      <c r="I55" s="14">
        <v>97</v>
      </c>
      <c r="J55" s="15" t="s">
        <v>343</v>
      </c>
      <c r="K55" s="10"/>
      <c r="L55" s="107"/>
      <c r="M55" s="41">
        <v>14</v>
      </c>
      <c r="N55" s="49">
        <v>6</v>
      </c>
      <c r="O55" s="49">
        <f t="shared" si="2"/>
        <v>252</v>
      </c>
      <c r="P55" s="1"/>
      <c r="Q55" s="1"/>
    </row>
    <row r="56" spans="2:17" ht="15">
      <c r="B56" s="11">
        <f t="shared" si="1"/>
        <v>52</v>
      </c>
      <c r="C56" s="12">
        <v>40066</v>
      </c>
      <c r="D56" s="41">
        <v>1</v>
      </c>
      <c r="E56" s="37" t="s">
        <v>182</v>
      </c>
      <c r="F56" s="13" t="s">
        <v>62</v>
      </c>
      <c r="G56" s="213">
        <v>1</v>
      </c>
      <c r="H56" s="181">
        <v>71.6</v>
      </c>
      <c r="I56" s="14">
        <v>141</v>
      </c>
      <c r="J56" s="15" t="s">
        <v>344</v>
      </c>
      <c r="K56" s="10"/>
      <c r="L56" s="107"/>
      <c r="M56" s="41">
        <v>12</v>
      </c>
      <c r="N56" s="49">
        <v>6</v>
      </c>
      <c r="O56" s="49">
        <f t="shared" si="2"/>
        <v>72</v>
      </c>
      <c r="P56" s="1"/>
      <c r="Q56" s="1"/>
    </row>
    <row r="57" spans="2:17" ht="15">
      <c r="B57" s="11">
        <f t="shared" si="1"/>
        <v>53</v>
      </c>
      <c r="C57" s="12">
        <v>40067</v>
      </c>
      <c r="D57" s="41">
        <v>2</v>
      </c>
      <c r="E57" s="37" t="s">
        <v>183</v>
      </c>
      <c r="F57" s="13" t="s">
        <v>64</v>
      </c>
      <c r="G57" s="213">
        <v>1</v>
      </c>
      <c r="H57" s="181">
        <v>72.3</v>
      </c>
      <c r="I57" s="14">
        <v>109</v>
      </c>
      <c r="J57" s="15" t="s">
        <v>344</v>
      </c>
      <c r="K57" s="10"/>
      <c r="L57" s="107"/>
      <c r="M57" s="41">
        <v>120</v>
      </c>
      <c r="N57" s="49">
        <v>4</v>
      </c>
      <c r="O57" s="49">
        <f t="shared" si="2"/>
        <v>960</v>
      </c>
      <c r="P57" s="1"/>
      <c r="Q57" s="1"/>
    </row>
    <row r="58" spans="2:17" ht="15">
      <c r="B58" s="11">
        <f t="shared" si="1"/>
        <v>54</v>
      </c>
      <c r="C58" s="12">
        <v>40070</v>
      </c>
      <c r="D58" s="41">
        <v>2</v>
      </c>
      <c r="E58" s="37" t="s">
        <v>184</v>
      </c>
      <c r="F58" s="13" t="s">
        <v>66</v>
      </c>
      <c r="G58" s="213">
        <v>2</v>
      </c>
      <c r="H58" s="181">
        <v>74.9</v>
      </c>
      <c r="I58" s="14">
        <v>114</v>
      </c>
      <c r="J58" s="15" t="s">
        <v>344</v>
      </c>
      <c r="K58" s="10"/>
      <c r="L58" s="107"/>
      <c r="M58" s="41">
        <v>108</v>
      </c>
      <c r="N58" s="49">
        <v>3</v>
      </c>
      <c r="O58" s="49">
        <f t="shared" si="2"/>
        <v>648</v>
      </c>
      <c r="P58" s="1"/>
      <c r="Q58" s="1"/>
    </row>
    <row r="59" spans="2:17" ht="15">
      <c r="B59" s="11">
        <f t="shared" si="1"/>
        <v>55</v>
      </c>
      <c r="C59" s="12">
        <v>40071</v>
      </c>
      <c r="D59" s="41">
        <v>3</v>
      </c>
      <c r="E59" s="37" t="s">
        <v>185</v>
      </c>
      <c r="F59" s="13" t="s">
        <v>68</v>
      </c>
      <c r="G59" s="213">
        <v>1</v>
      </c>
      <c r="H59" s="181">
        <v>74.2</v>
      </c>
      <c r="I59" s="14">
        <v>112</v>
      </c>
      <c r="J59" s="15" t="s">
        <v>344</v>
      </c>
      <c r="K59" s="10"/>
      <c r="L59" s="107"/>
      <c r="M59" s="41">
        <v>84</v>
      </c>
      <c r="N59" s="49">
        <v>5</v>
      </c>
      <c r="O59" s="49">
        <f t="shared" si="2"/>
        <v>1260</v>
      </c>
      <c r="P59" s="1"/>
      <c r="Q59" s="1"/>
    </row>
    <row r="60" spans="2:17" ht="15">
      <c r="B60" s="11">
        <f t="shared" si="1"/>
        <v>56</v>
      </c>
      <c r="C60" s="12">
        <v>40072</v>
      </c>
      <c r="D60" s="41">
        <v>3</v>
      </c>
      <c r="E60" s="37" t="s">
        <v>186</v>
      </c>
      <c r="F60" s="13" t="s">
        <v>71</v>
      </c>
      <c r="G60" s="213">
        <v>1</v>
      </c>
      <c r="H60" s="181">
        <v>70.2</v>
      </c>
      <c r="I60" s="14">
        <v>118</v>
      </c>
      <c r="J60" s="15" t="s">
        <v>344</v>
      </c>
      <c r="K60" s="10"/>
      <c r="L60" s="107"/>
      <c r="M60" s="41">
        <v>30</v>
      </c>
      <c r="N60" s="49">
        <v>6</v>
      </c>
      <c r="O60" s="49">
        <f t="shared" si="2"/>
        <v>540</v>
      </c>
      <c r="P60" s="1"/>
      <c r="Q60" s="1"/>
    </row>
    <row r="61" spans="2:17" ht="15">
      <c r="B61" s="11">
        <f t="shared" si="1"/>
        <v>57</v>
      </c>
      <c r="C61" s="12">
        <v>40073</v>
      </c>
      <c r="D61" s="41">
        <v>4</v>
      </c>
      <c r="E61" s="37" t="s">
        <v>187</v>
      </c>
      <c r="F61" s="13" t="s">
        <v>72</v>
      </c>
      <c r="G61" s="213">
        <v>1</v>
      </c>
      <c r="H61" s="181">
        <v>68.6</v>
      </c>
      <c r="I61" s="14">
        <v>115</v>
      </c>
      <c r="J61" s="15" t="s">
        <v>343</v>
      </c>
      <c r="K61" s="10"/>
      <c r="L61" s="107"/>
      <c r="M61" s="41">
        <v>24</v>
      </c>
      <c r="N61" s="49">
        <v>8</v>
      </c>
      <c r="O61" s="49">
        <f t="shared" si="2"/>
        <v>768</v>
      </c>
      <c r="P61" s="1"/>
      <c r="Q61" s="1"/>
    </row>
    <row r="62" spans="2:17" ht="15">
      <c r="B62" s="11">
        <f t="shared" si="1"/>
        <v>58</v>
      </c>
      <c r="C62" s="12">
        <v>40074</v>
      </c>
      <c r="D62" s="41">
        <v>3</v>
      </c>
      <c r="E62" s="37" t="s">
        <v>188</v>
      </c>
      <c r="F62" s="13" t="s">
        <v>75</v>
      </c>
      <c r="G62" s="213">
        <v>1</v>
      </c>
      <c r="H62" s="181">
        <v>71.2</v>
      </c>
      <c r="I62" s="14">
        <v>112</v>
      </c>
      <c r="J62" s="15" t="s">
        <v>344</v>
      </c>
      <c r="K62" s="10"/>
      <c r="L62" s="107"/>
      <c r="M62" s="41">
        <v>24</v>
      </c>
      <c r="N62" s="49">
        <v>3</v>
      </c>
      <c r="O62" s="49">
        <f t="shared" si="2"/>
        <v>216</v>
      </c>
      <c r="P62" s="1"/>
      <c r="Q62" s="1"/>
    </row>
    <row r="63" spans="2:17" ht="15">
      <c r="B63" s="137">
        <f t="shared" si="1"/>
        <v>59</v>
      </c>
      <c r="C63" s="138">
        <v>40075</v>
      </c>
      <c r="D63" s="139">
        <v>2</v>
      </c>
      <c r="E63" s="140" t="s">
        <v>189</v>
      </c>
      <c r="F63" s="141" t="s">
        <v>90</v>
      </c>
      <c r="G63" s="214">
        <v>1</v>
      </c>
      <c r="H63" s="182">
        <v>74.3</v>
      </c>
      <c r="I63" s="142">
        <v>122</v>
      </c>
      <c r="J63" s="143" t="s">
        <v>344</v>
      </c>
      <c r="K63" s="135" t="s">
        <v>130</v>
      </c>
      <c r="L63" s="136">
        <v>33</v>
      </c>
      <c r="M63" s="41">
        <v>60</v>
      </c>
      <c r="N63" s="49">
        <v>12</v>
      </c>
      <c r="O63" s="49">
        <f t="shared" si="2"/>
        <v>1440</v>
      </c>
      <c r="P63" s="1"/>
      <c r="Q63" s="1"/>
    </row>
    <row r="64" spans="2:17" ht="15">
      <c r="B64" s="11">
        <f t="shared" si="1"/>
        <v>60</v>
      </c>
      <c r="C64" s="12">
        <v>40077</v>
      </c>
      <c r="D64" s="41">
        <v>3</v>
      </c>
      <c r="E64" s="37" t="s">
        <v>190</v>
      </c>
      <c r="F64" s="13" t="s">
        <v>91</v>
      </c>
      <c r="G64" s="213">
        <v>2</v>
      </c>
      <c r="H64" s="181">
        <v>73.6</v>
      </c>
      <c r="I64" s="14">
        <v>111</v>
      </c>
      <c r="J64" s="15" t="s">
        <v>344</v>
      </c>
      <c r="K64" s="10"/>
      <c r="L64" s="107"/>
      <c r="M64" s="41">
        <v>58</v>
      </c>
      <c r="N64" s="49">
        <v>10</v>
      </c>
      <c r="O64" s="49">
        <f t="shared" si="2"/>
        <v>1740</v>
      </c>
      <c r="P64" s="1"/>
      <c r="Q64" s="1"/>
    </row>
    <row r="65" spans="2:17" ht="15">
      <c r="B65" s="11">
        <f t="shared" si="1"/>
        <v>61</v>
      </c>
      <c r="C65" s="12">
        <v>40078</v>
      </c>
      <c r="D65" s="41">
        <v>3</v>
      </c>
      <c r="E65" s="37" t="s">
        <v>191</v>
      </c>
      <c r="F65" s="13" t="s">
        <v>92</v>
      </c>
      <c r="G65" s="213">
        <v>2</v>
      </c>
      <c r="H65" s="181">
        <v>71.5</v>
      </c>
      <c r="I65" s="14">
        <v>96</v>
      </c>
      <c r="J65" s="15" t="s">
        <v>344</v>
      </c>
      <c r="K65" s="10"/>
      <c r="L65" s="107"/>
      <c r="M65" s="41">
        <v>48</v>
      </c>
      <c r="N65" s="49">
        <v>8</v>
      </c>
      <c r="O65" s="49">
        <f t="shared" si="2"/>
        <v>1152</v>
      </c>
      <c r="P65" s="1"/>
      <c r="Q65" s="1"/>
    </row>
    <row r="66" spans="2:17" ht="15">
      <c r="B66" s="11">
        <f t="shared" si="1"/>
        <v>62</v>
      </c>
      <c r="C66" s="12">
        <v>40079</v>
      </c>
      <c r="D66" s="41">
        <v>2</v>
      </c>
      <c r="E66" s="37" t="s">
        <v>192</v>
      </c>
      <c r="F66" s="13" t="s">
        <v>93</v>
      </c>
      <c r="G66" s="213">
        <v>2</v>
      </c>
      <c r="H66" s="181">
        <v>68.2</v>
      </c>
      <c r="I66" s="14">
        <v>134</v>
      </c>
      <c r="J66" s="15" t="s">
        <v>343</v>
      </c>
      <c r="K66" s="10"/>
      <c r="L66" s="107"/>
      <c r="M66" s="41">
        <v>48</v>
      </c>
      <c r="N66" s="49">
        <v>6</v>
      </c>
      <c r="O66" s="49">
        <f t="shared" si="2"/>
        <v>576</v>
      </c>
      <c r="P66" s="1"/>
      <c r="Q66" s="1"/>
    </row>
    <row r="67" spans="2:17" ht="15">
      <c r="B67" s="11">
        <f t="shared" si="1"/>
        <v>63</v>
      </c>
      <c r="C67" s="12">
        <v>40080</v>
      </c>
      <c r="D67" s="41">
        <v>3</v>
      </c>
      <c r="E67" s="37" t="s">
        <v>193</v>
      </c>
      <c r="F67" s="13" t="s">
        <v>94</v>
      </c>
      <c r="G67" s="213">
        <v>1</v>
      </c>
      <c r="H67" s="181">
        <v>72</v>
      </c>
      <c r="I67" s="14">
        <v>99</v>
      </c>
      <c r="J67" s="15" t="s">
        <v>344</v>
      </c>
      <c r="K67" s="10"/>
      <c r="L67" s="107"/>
      <c r="M67" s="41">
        <v>48</v>
      </c>
      <c r="N67" s="49">
        <v>5</v>
      </c>
      <c r="O67" s="49">
        <f t="shared" si="2"/>
        <v>720</v>
      </c>
      <c r="P67" s="1"/>
      <c r="Q67" s="1"/>
    </row>
    <row r="68" spans="2:17" ht="15">
      <c r="B68" s="11">
        <f t="shared" si="1"/>
        <v>64</v>
      </c>
      <c r="C68" s="12">
        <v>40081</v>
      </c>
      <c r="D68" s="41">
        <v>4</v>
      </c>
      <c r="E68" s="37" t="s">
        <v>194</v>
      </c>
      <c r="F68" s="13" t="s">
        <v>95</v>
      </c>
      <c r="G68" s="213">
        <v>3</v>
      </c>
      <c r="H68" s="181">
        <v>73.2</v>
      </c>
      <c r="I68" s="14">
        <v>128</v>
      </c>
      <c r="J68" s="15" t="s">
        <v>344</v>
      </c>
      <c r="K68" s="10"/>
      <c r="L68" s="107"/>
      <c r="M68" s="41">
        <v>48</v>
      </c>
      <c r="N68" s="49">
        <v>4</v>
      </c>
      <c r="O68" s="49">
        <f t="shared" si="2"/>
        <v>768</v>
      </c>
      <c r="P68" s="1"/>
      <c r="Q68" s="1"/>
    </row>
    <row r="69" spans="2:17" ht="15">
      <c r="B69" s="11">
        <f t="shared" si="1"/>
        <v>65</v>
      </c>
      <c r="C69" s="12">
        <v>40084</v>
      </c>
      <c r="D69" s="41">
        <v>2</v>
      </c>
      <c r="E69" s="37" t="s">
        <v>195</v>
      </c>
      <c r="F69" s="13" t="s">
        <v>99</v>
      </c>
      <c r="G69" s="213">
        <v>1</v>
      </c>
      <c r="H69" s="181">
        <v>74</v>
      </c>
      <c r="I69" s="14">
        <v>105</v>
      </c>
      <c r="J69" s="15" t="s">
        <v>344</v>
      </c>
      <c r="K69" s="10"/>
      <c r="L69" s="107"/>
      <c r="M69" s="41">
        <v>43</v>
      </c>
      <c r="N69" s="49">
        <v>5</v>
      </c>
      <c r="O69" s="49">
        <f aca="true" t="shared" si="3" ref="O69:O100">M69*N69*D69</f>
        <v>430</v>
      </c>
      <c r="P69" s="1"/>
      <c r="Q69" s="1"/>
    </row>
    <row r="70" spans="2:17" ht="15.75" thickBot="1">
      <c r="B70" s="16">
        <f t="shared" si="1"/>
        <v>66</v>
      </c>
      <c r="C70" s="17">
        <v>40085</v>
      </c>
      <c r="D70" s="42">
        <v>2</v>
      </c>
      <c r="E70" s="39" t="s">
        <v>196</v>
      </c>
      <c r="F70" s="18" t="s">
        <v>5</v>
      </c>
      <c r="G70" s="215">
        <v>3</v>
      </c>
      <c r="H70" s="183">
        <v>74.2</v>
      </c>
      <c r="I70" s="19">
        <v>124</v>
      </c>
      <c r="J70" s="20" t="s">
        <v>344</v>
      </c>
      <c r="K70" s="21"/>
      <c r="L70" s="108"/>
      <c r="M70" s="42">
        <v>48</v>
      </c>
      <c r="N70" s="50">
        <v>3</v>
      </c>
      <c r="O70" s="50">
        <f t="shared" si="3"/>
        <v>288</v>
      </c>
      <c r="P70" s="1"/>
      <c r="Q70" s="1"/>
    </row>
    <row r="71" spans="2:17" ht="15">
      <c r="B71" s="5">
        <f aca="true" t="shared" si="4" ref="B71:B123">B70+1</f>
        <v>67</v>
      </c>
      <c r="C71" s="6">
        <v>40092</v>
      </c>
      <c r="D71" s="40">
        <v>2</v>
      </c>
      <c r="E71" s="38" t="s">
        <v>197</v>
      </c>
      <c r="F71" s="7" t="s">
        <v>6</v>
      </c>
      <c r="G71" s="216">
        <v>1</v>
      </c>
      <c r="H71" s="184">
        <v>75</v>
      </c>
      <c r="I71" s="8">
        <v>110</v>
      </c>
      <c r="J71" s="9" t="s">
        <v>344</v>
      </c>
      <c r="K71" s="10"/>
      <c r="L71" s="107"/>
      <c r="M71" s="40">
        <v>48</v>
      </c>
      <c r="N71" s="48">
        <v>12</v>
      </c>
      <c r="O71" s="48">
        <f t="shared" si="3"/>
        <v>1152</v>
      </c>
      <c r="P71" s="1"/>
      <c r="Q71" s="1"/>
    </row>
    <row r="72" spans="2:17" ht="15">
      <c r="B72" s="11">
        <f t="shared" si="4"/>
        <v>68</v>
      </c>
      <c r="C72" s="12">
        <v>40093</v>
      </c>
      <c r="D72" s="41">
        <v>2</v>
      </c>
      <c r="E72" s="37" t="s">
        <v>198</v>
      </c>
      <c r="F72" s="13" t="s">
        <v>11</v>
      </c>
      <c r="G72" s="213">
        <v>1</v>
      </c>
      <c r="H72" s="181">
        <v>74.3</v>
      </c>
      <c r="I72" s="14">
        <v>138</v>
      </c>
      <c r="J72" s="15" t="s">
        <v>344</v>
      </c>
      <c r="K72" s="10"/>
      <c r="L72" s="107"/>
      <c r="M72" s="41">
        <v>60</v>
      </c>
      <c r="N72" s="49">
        <v>5</v>
      </c>
      <c r="O72" s="49">
        <f t="shared" si="3"/>
        <v>600</v>
      </c>
      <c r="P72" s="1"/>
      <c r="Q72" s="1"/>
    </row>
    <row r="73" spans="2:17" ht="15">
      <c r="B73" s="11">
        <f t="shared" si="4"/>
        <v>69</v>
      </c>
      <c r="C73" s="12">
        <v>40094</v>
      </c>
      <c r="D73" s="41">
        <v>2</v>
      </c>
      <c r="E73" s="37" t="s">
        <v>199</v>
      </c>
      <c r="F73" s="13" t="s">
        <v>21</v>
      </c>
      <c r="G73" s="213">
        <v>2</v>
      </c>
      <c r="H73" s="181">
        <v>72.2</v>
      </c>
      <c r="I73" s="14">
        <v>156</v>
      </c>
      <c r="J73" s="15" t="s">
        <v>344</v>
      </c>
      <c r="K73" s="10"/>
      <c r="L73" s="107"/>
      <c r="M73" s="41">
        <v>48</v>
      </c>
      <c r="N73" s="49">
        <v>6</v>
      </c>
      <c r="O73" s="49">
        <f t="shared" si="3"/>
        <v>576</v>
      </c>
      <c r="P73" s="1"/>
      <c r="Q73" s="1"/>
    </row>
    <row r="74" spans="2:17" ht="15">
      <c r="B74" s="11">
        <f t="shared" si="4"/>
        <v>70</v>
      </c>
      <c r="C74" s="12">
        <v>40095</v>
      </c>
      <c r="D74" s="41">
        <v>2</v>
      </c>
      <c r="E74" s="37" t="s">
        <v>200</v>
      </c>
      <c r="F74" s="13" t="s">
        <v>22</v>
      </c>
      <c r="G74" s="213">
        <v>1</v>
      </c>
      <c r="H74" s="181">
        <v>69.5</v>
      </c>
      <c r="I74" s="14">
        <v>142</v>
      </c>
      <c r="J74" s="15" t="s">
        <v>343</v>
      </c>
      <c r="K74" s="10"/>
      <c r="L74" s="107"/>
      <c r="M74" s="41">
        <v>48</v>
      </c>
      <c r="N74" s="49">
        <v>5</v>
      </c>
      <c r="O74" s="49">
        <f t="shared" si="3"/>
        <v>480</v>
      </c>
      <c r="P74" s="1"/>
      <c r="Q74" s="1"/>
    </row>
    <row r="75" spans="2:17" ht="15">
      <c r="B75" s="11">
        <f t="shared" si="4"/>
        <v>71</v>
      </c>
      <c r="C75" s="12">
        <v>40096</v>
      </c>
      <c r="D75" s="41">
        <v>1</v>
      </c>
      <c r="E75" s="37" t="s">
        <v>201</v>
      </c>
      <c r="F75" s="13" t="s">
        <v>25</v>
      </c>
      <c r="G75" s="213">
        <v>1</v>
      </c>
      <c r="H75" s="181">
        <v>71.2</v>
      </c>
      <c r="I75" s="14">
        <v>70</v>
      </c>
      <c r="J75" s="15" t="s">
        <v>344</v>
      </c>
      <c r="K75" s="10"/>
      <c r="L75" s="107"/>
      <c r="M75" s="41">
        <v>10</v>
      </c>
      <c r="N75" s="49">
        <v>6</v>
      </c>
      <c r="O75" s="49">
        <f t="shared" si="3"/>
        <v>60</v>
      </c>
      <c r="P75" s="1"/>
      <c r="Q75" s="1"/>
    </row>
    <row r="76" spans="2:17" ht="15">
      <c r="B76" s="11">
        <f t="shared" si="4"/>
        <v>72</v>
      </c>
      <c r="C76" s="12">
        <v>40099</v>
      </c>
      <c r="D76" s="41">
        <v>3</v>
      </c>
      <c r="E76" s="37" t="s">
        <v>202</v>
      </c>
      <c r="F76" s="13" t="s">
        <v>30</v>
      </c>
      <c r="G76" s="213">
        <v>3</v>
      </c>
      <c r="H76" s="181">
        <v>74.9</v>
      </c>
      <c r="I76" s="14">
        <v>131</v>
      </c>
      <c r="J76" s="15" t="s">
        <v>344</v>
      </c>
      <c r="K76" s="10"/>
      <c r="L76" s="107"/>
      <c r="M76" s="41">
        <v>960</v>
      </c>
      <c r="N76" s="49">
        <v>4</v>
      </c>
      <c r="O76" s="49">
        <f t="shared" si="3"/>
        <v>11520</v>
      </c>
      <c r="P76" s="1"/>
      <c r="Q76" s="1"/>
    </row>
    <row r="77" spans="2:17" ht="15">
      <c r="B77" s="11">
        <f t="shared" si="4"/>
        <v>73</v>
      </c>
      <c r="C77" s="12">
        <v>40100</v>
      </c>
      <c r="D77" s="41">
        <v>4</v>
      </c>
      <c r="E77" s="37" t="s">
        <v>203</v>
      </c>
      <c r="F77" s="13" t="s">
        <v>41</v>
      </c>
      <c r="G77" s="213">
        <v>3</v>
      </c>
      <c r="H77" s="181">
        <v>75</v>
      </c>
      <c r="I77" s="14">
        <v>111</v>
      </c>
      <c r="J77" s="15" t="s">
        <v>344</v>
      </c>
      <c r="K77" s="10"/>
      <c r="L77" s="107"/>
      <c r="M77" s="41">
        <v>48</v>
      </c>
      <c r="N77" s="49">
        <v>8</v>
      </c>
      <c r="O77" s="49">
        <f t="shared" si="3"/>
        <v>1536</v>
      </c>
      <c r="P77" s="1"/>
      <c r="Q77" s="1"/>
    </row>
    <row r="78" spans="2:17" ht="15">
      <c r="B78" s="11">
        <f t="shared" si="4"/>
        <v>74</v>
      </c>
      <c r="C78" s="12">
        <v>40101</v>
      </c>
      <c r="D78" s="41">
        <v>3</v>
      </c>
      <c r="E78" s="37" t="s">
        <v>204</v>
      </c>
      <c r="F78" s="13" t="s">
        <v>51</v>
      </c>
      <c r="G78" s="213">
        <v>3</v>
      </c>
      <c r="H78" s="181">
        <v>68.4</v>
      </c>
      <c r="I78" s="14">
        <v>109</v>
      </c>
      <c r="J78" s="15" t="s">
        <v>343</v>
      </c>
      <c r="K78" s="10"/>
      <c r="L78" s="107"/>
      <c r="M78" s="41">
        <v>36</v>
      </c>
      <c r="N78" s="49">
        <v>8</v>
      </c>
      <c r="O78" s="49">
        <f t="shared" si="3"/>
        <v>864</v>
      </c>
      <c r="P78" s="1"/>
      <c r="Q78" s="1"/>
    </row>
    <row r="79" spans="2:17" ht="15">
      <c r="B79" s="11">
        <f t="shared" si="4"/>
        <v>75</v>
      </c>
      <c r="C79" s="12">
        <v>40102</v>
      </c>
      <c r="D79" s="41">
        <v>3</v>
      </c>
      <c r="E79" s="37" t="s">
        <v>205</v>
      </c>
      <c r="F79" s="13" t="s">
        <v>52</v>
      </c>
      <c r="G79" s="213">
        <v>3</v>
      </c>
      <c r="H79" s="181">
        <v>69.2</v>
      </c>
      <c r="I79" s="14">
        <v>133</v>
      </c>
      <c r="J79" s="15" t="s">
        <v>343</v>
      </c>
      <c r="K79" s="10"/>
      <c r="L79" s="107"/>
      <c r="M79" s="41">
        <v>36</v>
      </c>
      <c r="N79" s="49">
        <v>6</v>
      </c>
      <c r="O79" s="49">
        <f t="shared" si="3"/>
        <v>648</v>
      </c>
      <c r="P79" s="1"/>
      <c r="Q79" s="1"/>
    </row>
    <row r="80" spans="2:17" ht="15">
      <c r="B80" s="137">
        <f t="shared" si="4"/>
        <v>76</v>
      </c>
      <c r="C80" s="138">
        <v>40105</v>
      </c>
      <c r="D80" s="139">
        <v>3</v>
      </c>
      <c r="E80" s="140" t="s">
        <v>206</v>
      </c>
      <c r="F80" s="141" t="s">
        <v>59</v>
      </c>
      <c r="G80" s="214">
        <v>3</v>
      </c>
      <c r="H80" s="182">
        <v>72.3</v>
      </c>
      <c r="I80" s="142">
        <v>135</v>
      </c>
      <c r="J80" s="143" t="s">
        <v>344</v>
      </c>
      <c r="K80" s="135" t="s">
        <v>130</v>
      </c>
      <c r="L80" s="136">
        <v>28</v>
      </c>
      <c r="M80" s="41">
        <v>146</v>
      </c>
      <c r="N80" s="49">
        <v>4</v>
      </c>
      <c r="O80" s="49">
        <f t="shared" si="3"/>
        <v>1752</v>
      </c>
      <c r="P80" s="1"/>
      <c r="Q80" s="1"/>
    </row>
    <row r="81" spans="2:17" ht="15">
      <c r="B81" s="11">
        <f t="shared" si="4"/>
        <v>77</v>
      </c>
      <c r="C81" s="12">
        <v>40106</v>
      </c>
      <c r="D81" s="41">
        <v>3</v>
      </c>
      <c r="E81" s="37" t="s">
        <v>207</v>
      </c>
      <c r="F81" s="13" t="s">
        <v>70</v>
      </c>
      <c r="G81" s="213">
        <v>3</v>
      </c>
      <c r="H81" s="181">
        <v>71.5</v>
      </c>
      <c r="I81" s="14">
        <v>105</v>
      </c>
      <c r="J81" s="15" t="s">
        <v>344</v>
      </c>
      <c r="K81" s="10"/>
      <c r="L81" s="107"/>
      <c r="M81" s="41">
        <v>70</v>
      </c>
      <c r="N81" s="49">
        <v>4</v>
      </c>
      <c r="O81" s="49">
        <f t="shared" si="3"/>
        <v>840</v>
      </c>
      <c r="P81" s="1"/>
      <c r="Q81" s="1"/>
    </row>
    <row r="82" spans="2:17" ht="15">
      <c r="B82" s="137">
        <f t="shared" si="4"/>
        <v>78</v>
      </c>
      <c r="C82" s="138">
        <v>40107</v>
      </c>
      <c r="D82" s="139">
        <v>2</v>
      </c>
      <c r="E82" s="140" t="s">
        <v>208</v>
      </c>
      <c r="F82" s="141" t="s">
        <v>79</v>
      </c>
      <c r="G82" s="214">
        <v>3</v>
      </c>
      <c r="H82" s="182">
        <v>69.2</v>
      </c>
      <c r="I82" s="142">
        <v>124</v>
      </c>
      <c r="J82" s="143" t="s">
        <v>343</v>
      </c>
      <c r="K82" s="135" t="s">
        <v>130</v>
      </c>
      <c r="L82" s="136">
        <v>33</v>
      </c>
      <c r="M82" s="41">
        <v>84</v>
      </c>
      <c r="N82" s="49">
        <v>4</v>
      </c>
      <c r="O82" s="49">
        <f t="shared" si="3"/>
        <v>672</v>
      </c>
      <c r="P82" s="1"/>
      <c r="Q82" s="1"/>
    </row>
    <row r="83" spans="2:17" ht="15">
      <c r="B83" s="11">
        <f t="shared" si="4"/>
        <v>79</v>
      </c>
      <c r="C83" s="12">
        <v>40108</v>
      </c>
      <c r="D83" s="41">
        <v>2</v>
      </c>
      <c r="E83" s="37" t="s">
        <v>209</v>
      </c>
      <c r="F83" s="13" t="s">
        <v>61</v>
      </c>
      <c r="G83" s="213">
        <v>2</v>
      </c>
      <c r="H83" s="181">
        <v>75.3</v>
      </c>
      <c r="I83" s="14">
        <v>109</v>
      </c>
      <c r="J83" s="15" t="s">
        <v>344</v>
      </c>
      <c r="K83" s="10"/>
      <c r="L83" s="107"/>
      <c r="M83" s="41">
        <v>132</v>
      </c>
      <c r="N83" s="49">
        <v>3</v>
      </c>
      <c r="O83" s="49">
        <f t="shared" si="3"/>
        <v>792</v>
      </c>
      <c r="P83" s="1"/>
      <c r="Q83" s="1"/>
    </row>
    <row r="84" spans="2:17" ht="15">
      <c r="B84" s="11">
        <f t="shared" si="4"/>
        <v>80</v>
      </c>
      <c r="C84" s="12">
        <v>40109</v>
      </c>
      <c r="D84" s="41">
        <v>3</v>
      </c>
      <c r="E84" s="37" t="s">
        <v>210</v>
      </c>
      <c r="F84" s="13" t="s">
        <v>63</v>
      </c>
      <c r="G84" s="213">
        <v>2</v>
      </c>
      <c r="H84" s="181">
        <v>69.1</v>
      </c>
      <c r="I84" s="14">
        <v>116</v>
      </c>
      <c r="J84" s="15" t="s">
        <v>343</v>
      </c>
      <c r="K84" s="10"/>
      <c r="L84" s="107"/>
      <c r="M84" s="41">
        <v>12</v>
      </c>
      <c r="N84" s="49">
        <v>4</v>
      </c>
      <c r="O84" s="49">
        <f t="shared" si="3"/>
        <v>144</v>
      </c>
      <c r="P84" s="1"/>
      <c r="Q84" s="1"/>
    </row>
    <row r="85" spans="2:17" ht="15">
      <c r="B85" s="11">
        <f t="shared" si="4"/>
        <v>81</v>
      </c>
      <c r="C85" s="12">
        <v>40110</v>
      </c>
      <c r="D85" s="41">
        <v>2</v>
      </c>
      <c r="E85" s="37" t="s">
        <v>211</v>
      </c>
      <c r="F85" s="13" t="s">
        <v>73</v>
      </c>
      <c r="G85" s="213">
        <v>2</v>
      </c>
      <c r="H85" s="181">
        <v>74.2</v>
      </c>
      <c r="I85" s="14">
        <v>114</v>
      </c>
      <c r="J85" s="15" t="s">
        <v>344</v>
      </c>
      <c r="K85" s="10"/>
      <c r="L85" s="107"/>
      <c r="M85" s="41">
        <v>24</v>
      </c>
      <c r="N85" s="49">
        <v>6</v>
      </c>
      <c r="O85" s="49">
        <f t="shared" si="3"/>
        <v>288</v>
      </c>
      <c r="P85" s="1"/>
      <c r="Q85" s="1"/>
    </row>
    <row r="86" spans="2:17" ht="15">
      <c r="B86" s="11">
        <f t="shared" si="4"/>
        <v>82</v>
      </c>
      <c r="C86" s="12">
        <v>40112</v>
      </c>
      <c r="D86" s="41">
        <v>2</v>
      </c>
      <c r="E86" s="37" t="s">
        <v>212</v>
      </c>
      <c r="F86" s="13" t="s">
        <v>74</v>
      </c>
      <c r="G86" s="213">
        <v>2</v>
      </c>
      <c r="H86" s="181">
        <v>70</v>
      </c>
      <c r="I86" s="14">
        <v>141</v>
      </c>
      <c r="J86" s="15" t="s">
        <v>343</v>
      </c>
      <c r="K86" s="10"/>
      <c r="L86" s="107"/>
      <c r="M86" s="41">
        <v>24</v>
      </c>
      <c r="N86" s="49">
        <v>4</v>
      </c>
      <c r="O86" s="49">
        <f t="shared" si="3"/>
        <v>192</v>
      </c>
      <c r="P86" s="1"/>
      <c r="Q86" s="1"/>
    </row>
    <row r="87" spans="2:17" ht="15">
      <c r="B87" s="11">
        <f t="shared" si="4"/>
        <v>83</v>
      </c>
      <c r="C87" s="12">
        <v>40113</v>
      </c>
      <c r="D87" s="41">
        <v>2</v>
      </c>
      <c r="E87" s="37" t="s">
        <v>213</v>
      </c>
      <c r="F87" s="13" t="s">
        <v>80</v>
      </c>
      <c r="G87" s="213">
        <v>2</v>
      </c>
      <c r="H87" s="181">
        <v>70.3</v>
      </c>
      <c r="I87" s="14">
        <v>103</v>
      </c>
      <c r="J87" s="15" t="s">
        <v>344</v>
      </c>
      <c r="K87" s="10"/>
      <c r="L87" s="107"/>
      <c r="M87" s="41">
        <v>84</v>
      </c>
      <c r="N87" s="49">
        <v>10</v>
      </c>
      <c r="O87" s="49">
        <f t="shared" si="3"/>
        <v>1680</v>
      </c>
      <c r="P87" s="1"/>
      <c r="Q87" s="1"/>
    </row>
    <row r="88" spans="2:17" ht="15">
      <c r="B88" s="11">
        <f t="shared" si="4"/>
        <v>84</v>
      </c>
      <c r="C88" s="12">
        <v>40114</v>
      </c>
      <c r="D88" s="41">
        <v>2</v>
      </c>
      <c r="E88" s="37" t="s">
        <v>214</v>
      </c>
      <c r="F88" s="13" t="s">
        <v>87</v>
      </c>
      <c r="G88" s="213">
        <v>3</v>
      </c>
      <c r="H88" s="181">
        <v>70.5</v>
      </c>
      <c r="I88" s="14">
        <v>112</v>
      </c>
      <c r="J88" s="15" t="s">
        <v>344</v>
      </c>
      <c r="K88" s="10"/>
      <c r="L88" s="107"/>
      <c r="M88" s="41">
        <v>72</v>
      </c>
      <c r="N88" s="49">
        <v>6</v>
      </c>
      <c r="O88" s="49">
        <f t="shared" si="3"/>
        <v>864</v>
      </c>
      <c r="P88" s="1"/>
      <c r="Q88" s="1"/>
    </row>
    <row r="89" spans="2:17" ht="15">
      <c r="B89" s="11">
        <f t="shared" si="4"/>
        <v>85</v>
      </c>
      <c r="C89" s="12">
        <v>40115</v>
      </c>
      <c r="D89" s="41">
        <v>2</v>
      </c>
      <c r="E89" s="37" t="s">
        <v>215</v>
      </c>
      <c r="F89" s="13" t="s">
        <v>88</v>
      </c>
      <c r="G89" s="213">
        <v>2</v>
      </c>
      <c r="H89" s="181">
        <v>74.6</v>
      </c>
      <c r="I89" s="14">
        <v>103</v>
      </c>
      <c r="J89" s="15" t="s">
        <v>344</v>
      </c>
      <c r="K89" s="10"/>
      <c r="L89" s="107"/>
      <c r="M89" s="41">
        <v>72</v>
      </c>
      <c r="N89" s="49">
        <v>5</v>
      </c>
      <c r="O89" s="49">
        <f t="shared" si="3"/>
        <v>720</v>
      </c>
      <c r="P89" s="1"/>
      <c r="Q89" s="1"/>
    </row>
    <row r="90" spans="2:17" ht="15.75" thickBot="1">
      <c r="B90" s="16">
        <f t="shared" si="4"/>
        <v>86</v>
      </c>
      <c r="C90" s="17">
        <v>40116</v>
      </c>
      <c r="D90" s="42">
        <v>3</v>
      </c>
      <c r="E90" s="39" t="s">
        <v>216</v>
      </c>
      <c r="F90" s="18" t="s">
        <v>89</v>
      </c>
      <c r="G90" s="215">
        <v>2</v>
      </c>
      <c r="H90" s="183">
        <v>75.2</v>
      </c>
      <c r="I90" s="19">
        <v>117</v>
      </c>
      <c r="J90" s="20" t="s">
        <v>344</v>
      </c>
      <c r="K90" s="21"/>
      <c r="L90" s="108"/>
      <c r="M90" s="42">
        <v>72</v>
      </c>
      <c r="N90" s="50">
        <v>4</v>
      </c>
      <c r="O90" s="50">
        <f t="shared" si="3"/>
        <v>864</v>
      </c>
      <c r="P90" s="1"/>
      <c r="Q90" s="1"/>
    </row>
    <row r="91" spans="2:17" ht="15">
      <c r="B91" s="5">
        <f t="shared" si="4"/>
        <v>87</v>
      </c>
      <c r="C91" s="6">
        <v>40119</v>
      </c>
      <c r="D91" s="40">
        <v>3</v>
      </c>
      <c r="E91" s="38" t="s">
        <v>217</v>
      </c>
      <c r="F91" s="7" t="s">
        <v>96</v>
      </c>
      <c r="G91" s="216">
        <v>2</v>
      </c>
      <c r="H91" s="184">
        <v>71</v>
      </c>
      <c r="I91" s="8">
        <v>92</v>
      </c>
      <c r="J91" s="9" t="s">
        <v>344</v>
      </c>
      <c r="K91" s="10"/>
      <c r="L91" s="107"/>
      <c r="M91" s="40">
        <v>48</v>
      </c>
      <c r="N91" s="48">
        <v>2</v>
      </c>
      <c r="O91" s="48">
        <f t="shared" si="3"/>
        <v>288</v>
      </c>
      <c r="P91" s="1"/>
      <c r="Q91" s="1"/>
    </row>
    <row r="92" spans="2:17" ht="15">
      <c r="B92" s="11">
        <f t="shared" si="4"/>
        <v>88</v>
      </c>
      <c r="C92" s="12">
        <v>40120</v>
      </c>
      <c r="D92" s="41">
        <v>1</v>
      </c>
      <c r="E92" s="37" t="s">
        <v>218</v>
      </c>
      <c r="F92" s="13" t="s">
        <v>106</v>
      </c>
      <c r="G92" s="213">
        <v>3</v>
      </c>
      <c r="H92" s="181">
        <v>72</v>
      </c>
      <c r="I92" s="14">
        <v>142</v>
      </c>
      <c r="J92" s="15" t="s">
        <v>344</v>
      </c>
      <c r="K92" s="10"/>
      <c r="L92" s="107"/>
      <c r="M92" s="41">
        <v>38</v>
      </c>
      <c r="N92" s="49">
        <v>6</v>
      </c>
      <c r="O92" s="49">
        <f t="shared" si="3"/>
        <v>228</v>
      </c>
      <c r="P92" s="1"/>
      <c r="Q92" s="1"/>
    </row>
    <row r="93" spans="2:17" ht="15">
      <c r="B93" s="11">
        <f t="shared" si="4"/>
        <v>89</v>
      </c>
      <c r="C93" s="12">
        <v>40121</v>
      </c>
      <c r="D93" s="41">
        <v>2</v>
      </c>
      <c r="E93" s="37" t="s">
        <v>219</v>
      </c>
      <c r="F93" s="13" t="s">
        <v>118</v>
      </c>
      <c r="G93" s="213">
        <v>1</v>
      </c>
      <c r="H93" s="181">
        <v>69.4</v>
      </c>
      <c r="I93" s="14">
        <v>88</v>
      </c>
      <c r="J93" s="15" t="s">
        <v>343</v>
      </c>
      <c r="K93" s="10"/>
      <c r="L93" s="107"/>
      <c r="M93" s="41">
        <v>18</v>
      </c>
      <c r="N93" s="49">
        <v>6</v>
      </c>
      <c r="O93" s="49">
        <f t="shared" si="3"/>
        <v>216</v>
      </c>
      <c r="P93" s="1"/>
      <c r="Q93" s="1"/>
    </row>
    <row r="94" spans="2:17" ht="15">
      <c r="B94" s="11">
        <f t="shared" si="4"/>
        <v>90</v>
      </c>
      <c r="C94" s="12">
        <v>40122</v>
      </c>
      <c r="D94" s="41">
        <v>3</v>
      </c>
      <c r="E94" s="37" t="s">
        <v>220</v>
      </c>
      <c r="F94" s="13" t="s">
        <v>4</v>
      </c>
      <c r="G94" s="213">
        <v>1</v>
      </c>
      <c r="H94" s="181">
        <v>68.4</v>
      </c>
      <c r="I94" s="14">
        <v>132</v>
      </c>
      <c r="J94" s="15" t="s">
        <v>343</v>
      </c>
      <c r="K94" s="10"/>
      <c r="L94" s="107"/>
      <c r="M94" s="41">
        <v>18</v>
      </c>
      <c r="N94" s="49">
        <v>4</v>
      </c>
      <c r="O94" s="49">
        <f t="shared" si="3"/>
        <v>216</v>
      </c>
      <c r="P94" s="1"/>
      <c r="Q94" s="1"/>
    </row>
    <row r="95" spans="2:17" ht="15">
      <c r="B95" s="11">
        <f t="shared" si="4"/>
        <v>91</v>
      </c>
      <c r="C95" s="12">
        <v>40123</v>
      </c>
      <c r="D95" s="41">
        <v>3</v>
      </c>
      <c r="E95" s="37" t="s">
        <v>221</v>
      </c>
      <c r="F95" s="13" t="s">
        <v>7</v>
      </c>
      <c r="G95" s="213">
        <v>2</v>
      </c>
      <c r="H95" s="181">
        <v>68.5</v>
      </c>
      <c r="I95" s="14">
        <v>90</v>
      </c>
      <c r="J95" s="15" t="s">
        <v>343</v>
      </c>
      <c r="K95" s="10"/>
      <c r="L95" s="107"/>
      <c r="M95" s="41">
        <v>24</v>
      </c>
      <c r="N95" s="49">
        <v>2</v>
      </c>
      <c r="O95" s="49">
        <f t="shared" si="3"/>
        <v>144</v>
      </c>
      <c r="P95" s="1"/>
      <c r="Q95" s="1"/>
    </row>
    <row r="96" spans="2:17" ht="15">
      <c r="B96" s="11">
        <f t="shared" si="4"/>
        <v>92</v>
      </c>
      <c r="C96" s="12">
        <v>40126</v>
      </c>
      <c r="D96" s="41">
        <v>3</v>
      </c>
      <c r="E96" s="37" t="s">
        <v>222</v>
      </c>
      <c r="F96" s="13" t="s">
        <v>10</v>
      </c>
      <c r="G96" s="213">
        <v>2</v>
      </c>
      <c r="H96" s="181">
        <v>72.3</v>
      </c>
      <c r="I96" s="14">
        <v>117</v>
      </c>
      <c r="J96" s="15" t="s">
        <v>344</v>
      </c>
      <c r="K96" s="10"/>
      <c r="L96" s="107"/>
      <c r="M96" s="41">
        <v>60</v>
      </c>
      <c r="N96" s="49">
        <v>6</v>
      </c>
      <c r="O96" s="49">
        <f t="shared" si="3"/>
        <v>1080</v>
      </c>
      <c r="P96" s="1"/>
      <c r="Q96" s="1"/>
    </row>
    <row r="97" spans="2:17" ht="15">
      <c r="B97" s="11">
        <f t="shared" si="4"/>
        <v>93</v>
      </c>
      <c r="C97" s="12">
        <v>40127</v>
      </c>
      <c r="D97" s="41">
        <v>3</v>
      </c>
      <c r="E97" s="37" t="s">
        <v>223</v>
      </c>
      <c r="F97" s="13" t="s">
        <v>15</v>
      </c>
      <c r="G97" s="213">
        <v>3</v>
      </c>
      <c r="H97" s="181">
        <v>74.6</v>
      </c>
      <c r="I97" s="14">
        <v>110</v>
      </c>
      <c r="J97" s="15" t="s">
        <v>344</v>
      </c>
      <c r="K97" s="10"/>
      <c r="L97" s="107"/>
      <c r="M97" s="41">
        <v>48</v>
      </c>
      <c r="N97" s="49">
        <v>18</v>
      </c>
      <c r="O97" s="49">
        <f t="shared" si="3"/>
        <v>2592</v>
      </c>
      <c r="P97" s="1"/>
      <c r="Q97" s="1"/>
    </row>
    <row r="98" spans="2:17" ht="15">
      <c r="B98" s="137">
        <f t="shared" si="4"/>
        <v>94</v>
      </c>
      <c r="C98" s="138">
        <v>40128</v>
      </c>
      <c r="D98" s="139">
        <v>4</v>
      </c>
      <c r="E98" s="140" t="s">
        <v>224</v>
      </c>
      <c r="F98" s="141" t="s">
        <v>27</v>
      </c>
      <c r="G98" s="214">
        <v>3</v>
      </c>
      <c r="H98" s="182">
        <v>75.3</v>
      </c>
      <c r="I98" s="142">
        <v>143</v>
      </c>
      <c r="J98" s="143" t="s">
        <v>344</v>
      </c>
      <c r="K98" s="135" t="s">
        <v>130</v>
      </c>
      <c r="L98" s="136">
        <v>5</v>
      </c>
      <c r="M98" s="41">
        <v>48</v>
      </c>
      <c r="N98" s="49">
        <v>9</v>
      </c>
      <c r="O98" s="49">
        <f t="shared" si="3"/>
        <v>1728</v>
      </c>
      <c r="P98" s="1"/>
      <c r="Q98" s="1"/>
    </row>
    <row r="99" spans="2:17" ht="15">
      <c r="B99" s="11">
        <f t="shared" si="4"/>
        <v>95</v>
      </c>
      <c r="C99" s="12">
        <v>40129</v>
      </c>
      <c r="D99" s="41">
        <v>1</v>
      </c>
      <c r="E99" s="37" t="s">
        <v>225</v>
      </c>
      <c r="F99" s="13" t="s">
        <v>37</v>
      </c>
      <c r="G99" s="213">
        <v>2</v>
      </c>
      <c r="H99" s="181">
        <v>75.2</v>
      </c>
      <c r="I99" s="14">
        <v>86</v>
      </c>
      <c r="J99" s="15" t="s">
        <v>344</v>
      </c>
      <c r="K99" s="10"/>
      <c r="L99" s="107"/>
      <c r="M99" s="41">
        <v>54</v>
      </c>
      <c r="N99" s="49">
        <v>4</v>
      </c>
      <c r="O99" s="49">
        <f t="shared" si="3"/>
        <v>216</v>
      </c>
      <c r="P99" s="1"/>
      <c r="Q99" s="1"/>
    </row>
    <row r="100" spans="2:17" ht="15">
      <c r="B100" s="11">
        <f t="shared" si="4"/>
        <v>96</v>
      </c>
      <c r="C100" s="12">
        <v>40130</v>
      </c>
      <c r="D100" s="41">
        <v>2</v>
      </c>
      <c r="E100" s="37" t="s">
        <v>226</v>
      </c>
      <c r="F100" s="13" t="s">
        <v>38</v>
      </c>
      <c r="G100" s="213">
        <v>1</v>
      </c>
      <c r="H100" s="181">
        <v>71.2</v>
      </c>
      <c r="I100" s="14">
        <v>144</v>
      </c>
      <c r="J100" s="15" t="s">
        <v>344</v>
      </c>
      <c r="K100" s="10"/>
      <c r="L100" s="107"/>
      <c r="M100" s="41">
        <v>540</v>
      </c>
      <c r="N100" s="49">
        <v>4</v>
      </c>
      <c r="O100" s="49">
        <f t="shared" si="3"/>
        <v>4320</v>
      </c>
      <c r="P100" s="1"/>
      <c r="Q100" s="1"/>
    </row>
    <row r="101" spans="2:17" ht="15">
      <c r="B101" s="11">
        <f t="shared" si="4"/>
        <v>97</v>
      </c>
      <c r="C101" s="12">
        <v>40133</v>
      </c>
      <c r="D101" s="41">
        <v>3</v>
      </c>
      <c r="E101" s="37" t="s">
        <v>227</v>
      </c>
      <c r="F101" s="13" t="s">
        <v>49</v>
      </c>
      <c r="G101" s="213">
        <v>1</v>
      </c>
      <c r="H101" s="181">
        <v>75.3</v>
      </c>
      <c r="I101" s="14">
        <v>90</v>
      </c>
      <c r="J101" s="15" t="s">
        <v>344</v>
      </c>
      <c r="K101" s="10"/>
      <c r="L101" s="107"/>
      <c r="M101" s="41">
        <v>40</v>
      </c>
      <c r="N101" s="49">
        <v>6</v>
      </c>
      <c r="O101" s="49">
        <f aca="true" t="shared" si="5" ref="O101:O132">M101*N101*D101</f>
        <v>720</v>
      </c>
      <c r="P101" s="1"/>
      <c r="Q101" s="1"/>
    </row>
    <row r="102" spans="2:17" ht="15">
      <c r="B102" s="11">
        <f t="shared" si="4"/>
        <v>98</v>
      </c>
      <c r="C102" s="12">
        <v>40134</v>
      </c>
      <c r="D102" s="41">
        <v>4</v>
      </c>
      <c r="E102" s="37" t="s">
        <v>228</v>
      </c>
      <c r="F102" s="13" t="s">
        <v>54</v>
      </c>
      <c r="G102" s="213">
        <v>1</v>
      </c>
      <c r="H102" s="181">
        <v>69.2</v>
      </c>
      <c r="I102" s="14">
        <v>108</v>
      </c>
      <c r="J102" s="15" t="s">
        <v>343</v>
      </c>
      <c r="K102" s="10"/>
      <c r="L102" s="107"/>
      <c r="M102" s="41">
        <v>36</v>
      </c>
      <c r="N102" s="49">
        <v>3</v>
      </c>
      <c r="O102" s="49">
        <f t="shared" si="5"/>
        <v>432</v>
      </c>
      <c r="P102" s="1"/>
      <c r="Q102" s="1"/>
    </row>
    <row r="103" spans="2:17" ht="15">
      <c r="B103" s="11">
        <f t="shared" si="4"/>
        <v>99</v>
      </c>
      <c r="C103" s="12">
        <v>40135</v>
      </c>
      <c r="D103" s="41">
        <v>2</v>
      </c>
      <c r="E103" s="37" t="s">
        <v>229</v>
      </c>
      <c r="F103" s="13" t="s">
        <v>65</v>
      </c>
      <c r="G103" s="213">
        <v>1</v>
      </c>
      <c r="H103" s="181">
        <v>68.4</v>
      </c>
      <c r="I103" s="14">
        <v>114</v>
      </c>
      <c r="J103" s="15" t="s">
        <v>343</v>
      </c>
      <c r="K103" s="10"/>
      <c r="L103" s="107"/>
      <c r="M103" s="41">
        <v>10</v>
      </c>
      <c r="N103" s="49">
        <v>3</v>
      </c>
      <c r="O103" s="49">
        <f t="shared" si="5"/>
        <v>60</v>
      </c>
      <c r="P103" s="1"/>
      <c r="Q103" s="1"/>
    </row>
    <row r="104" spans="2:17" ht="15">
      <c r="B104" s="137">
        <f t="shared" si="4"/>
        <v>100</v>
      </c>
      <c r="C104" s="138">
        <v>40136</v>
      </c>
      <c r="D104" s="139">
        <v>2</v>
      </c>
      <c r="E104" s="140" t="s">
        <v>230</v>
      </c>
      <c r="F104" s="141" t="s">
        <v>84</v>
      </c>
      <c r="G104" s="214">
        <v>1</v>
      </c>
      <c r="H104" s="182">
        <v>72.3</v>
      </c>
      <c r="I104" s="142">
        <v>141</v>
      </c>
      <c r="J104" s="143" t="s">
        <v>344</v>
      </c>
      <c r="K104" s="135" t="s">
        <v>130</v>
      </c>
      <c r="L104" s="136">
        <v>33</v>
      </c>
      <c r="M104" s="41">
        <v>80</v>
      </c>
      <c r="N104" s="49">
        <v>12</v>
      </c>
      <c r="O104" s="49">
        <f t="shared" si="5"/>
        <v>1920</v>
      </c>
      <c r="P104" s="1"/>
      <c r="Q104" s="1"/>
    </row>
    <row r="105" spans="2:17" ht="15">
      <c r="B105" s="11">
        <f t="shared" si="4"/>
        <v>101</v>
      </c>
      <c r="C105" s="12">
        <v>40137</v>
      </c>
      <c r="D105" s="41">
        <v>2</v>
      </c>
      <c r="E105" s="37" t="s">
        <v>231</v>
      </c>
      <c r="F105" s="13" t="s">
        <v>85</v>
      </c>
      <c r="G105" s="213">
        <v>2</v>
      </c>
      <c r="H105" s="181">
        <v>75.3</v>
      </c>
      <c r="I105" s="14">
        <v>103</v>
      </c>
      <c r="J105" s="15" t="s">
        <v>344</v>
      </c>
      <c r="K105" s="10"/>
      <c r="L105" s="107"/>
      <c r="M105" s="41">
        <v>74</v>
      </c>
      <c r="N105" s="49">
        <v>6</v>
      </c>
      <c r="O105" s="49">
        <f t="shared" si="5"/>
        <v>888</v>
      </c>
      <c r="P105" s="1"/>
      <c r="Q105" s="1"/>
    </row>
    <row r="106" spans="2:17" ht="15">
      <c r="B106" s="137">
        <f t="shared" si="4"/>
        <v>102</v>
      </c>
      <c r="C106" s="138">
        <v>40140</v>
      </c>
      <c r="D106" s="139">
        <v>2</v>
      </c>
      <c r="E106" s="140" t="s">
        <v>232</v>
      </c>
      <c r="F106" s="141" t="s">
        <v>86</v>
      </c>
      <c r="G106" s="214">
        <v>3</v>
      </c>
      <c r="H106" s="182">
        <v>74.1</v>
      </c>
      <c r="I106" s="142">
        <v>112</v>
      </c>
      <c r="J106" s="143" t="s">
        <v>344</v>
      </c>
      <c r="K106" s="135" t="s">
        <v>130</v>
      </c>
      <c r="L106" s="136">
        <v>33</v>
      </c>
      <c r="M106" s="41">
        <v>72</v>
      </c>
      <c r="N106" s="49">
        <v>8</v>
      </c>
      <c r="O106" s="49">
        <f t="shared" si="5"/>
        <v>1152</v>
      </c>
      <c r="P106" s="1"/>
      <c r="Q106" s="1"/>
    </row>
    <row r="107" spans="2:17" ht="15">
      <c r="B107" s="11">
        <f t="shared" si="4"/>
        <v>103</v>
      </c>
      <c r="C107" s="12">
        <v>40141</v>
      </c>
      <c r="D107" s="41">
        <v>2</v>
      </c>
      <c r="E107" s="37" t="s">
        <v>233</v>
      </c>
      <c r="F107" s="13" t="s">
        <v>97</v>
      </c>
      <c r="G107" s="213">
        <v>2</v>
      </c>
      <c r="H107" s="181">
        <v>71.3</v>
      </c>
      <c r="I107" s="14">
        <v>78</v>
      </c>
      <c r="J107" s="15" t="s">
        <v>344</v>
      </c>
      <c r="K107" s="10"/>
      <c r="L107" s="107"/>
      <c r="M107" s="41">
        <v>45</v>
      </c>
      <c r="N107" s="49">
        <v>5</v>
      </c>
      <c r="O107" s="49">
        <f t="shared" si="5"/>
        <v>450</v>
      </c>
      <c r="P107" s="1"/>
      <c r="Q107" s="1"/>
    </row>
    <row r="108" spans="2:17" ht="15">
      <c r="B108" s="137">
        <f t="shared" si="4"/>
        <v>104</v>
      </c>
      <c r="C108" s="138">
        <v>40142</v>
      </c>
      <c r="D108" s="139">
        <v>2</v>
      </c>
      <c r="E108" s="140" t="s">
        <v>234</v>
      </c>
      <c r="F108" s="141" t="s">
        <v>104</v>
      </c>
      <c r="G108" s="214">
        <v>1</v>
      </c>
      <c r="H108" s="182">
        <v>73.2</v>
      </c>
      <c r="I108" s="142">
        <v>146</v>
      </c>
      <c r="J108" s="143" t="s">
        <v>344</v>
      </c>
      <c r="K108" s="135" t="s">
        <v>130</v>
      </c>
      <c r="L108" s="136">
        <v>28</v>
      </c>
      <c r="M108" s="41">
        <v>40</v>
      </c>
      <c r="N108" s="49">
        <v>2</v>
      </c>
      <c r="O108" s="49">
        <f t="shared" si="5"/>
        <v>160</v>
      </c>
      <c r="P108" s="1"/>
      <c r="Q108" s="1"/>
    </row>
    <row r="109" spans="2:17" ht="15">
      <c r="B109" s="11">
        <f t="shared" si="4"/>
        <v>105</v>
      </c>
      <c r="C109" s="12">
        <v>40143</v>
      </c>
      <c r="D109" s="41">
        <v>3</v>
      </c>
      <c r="E109" s="37" t="s">
        <v>235</v>
      </c>
      <c r="F109" s="13" t="s">
        <v>105</v>
      </c>
      <c r="G109" s="213">
        <v>1</v>
      </c>
      <c r="H109" s="181">
        <v>69.5</v>
      </c>
      <c r="I109" s="14">
        <v>87</v>
      </c>
      <c r="J109" s="15" t="s">
        <v>343</v>
      </c>
      <c r="K109" s="10"/>
      <c r="L109" s="107"/>
      <c r="M109" s="41">
        <v>38</v>
      </c>
      <c r="N109" s="49">
        <v>8</v>
      </c>
      <c r="O109" s="49">
        <f t="shared" si="5"/>
        <v>912</v>
      </c>
      <c r="P109" s="1"/>
      <c r="Q109" s="1"/>
    </row>
    <row r="110" spans="2:17" ht="15">
      <c r="B110" s="137">
        <f t="shared" si="4"/>
        <v>106</v>
      </c>
      <c r="C110" s="138">
        <v>40144</v>
      </c>
      <c r="D110" s="139">
        <v>3</v>
      </c>
      <c r="E110" s="140" t="s">
        <v>236</v>
      </c>
      <c r="F110" s="141" t="s">
        <v>112</v>
      </c>
      <c r="G110" s="214">
        <v>3</v>
      </c>
      <c r="H110" s="182">
        <v>74.2</v>
      </c>
      <c r="I110" s="142">
        <v>145</v>
      </c>
      <c r="J110" s="143" t="s">
        <v>344</v>
      </c>
      <c r="K110" s="135" t="s">
        <v>130</v>
      </c>
      <c r="L110" s="136">
        <v>27</v>
      </c>
      <c r="M110" s="41">
        <v>36</v>
      </c>
      <c r="N110" s="49">
        <v>2</v>
      </c>
      <c r="O110" s="49">
        <f t="shared" si="5"/>
        <v>216</v>
      </c>
      <c r="P110" s="1"/>
      <c r="Q110" s="1"/>
    </row>
    <row r="111" spans="2:17" ht="15.75" thickBot="1">
      <c r="B111" s="16">
        <f t="shared" si="4"/>
        <v>107</v>
      </c>
      <c r="C111" s="17">
        <v>40147</v>
      </c>
      <c r="D111" s="42">
        <v>2</v>
      </c>
      <c r="E111" s="39" t="s">
        <v>237</v>
      </c>
      <c r="F111" s="18" t="s">
        <v>115</v>
      </c>
      <c r="G111" s="215">
        <v>1</v>
      </c>
      <c r="H111" s="183">
        <v>75.6</v>
      </c>
      <c r="I111" s="19">
        <v>98</v>
      </c>
      <c r="J111" s="20" t="s">
        <v>344</v>
      </c>
      <c r="K111" s="21"/>
      <c r="L111" s="108"/>
      <c r="M111" s="42">
        <v>34</v>
      </c>
      <c r="N111" s="50">
        <v>4</v>
      </c>
      <c r="O111" s="50">
        <f t="shared" si="5"/>
        <v>272</v>
      </c>
      <c r="P111" s="1"/>
      <c r="Q111" s="1"/>
    </row>
    <row r="112" spans="2:17" ht="15">
      <c r="B112" s="5">
        <f t="shared" si="4"/>
        <v>108</v>
      </c>
      <c r="C112" s="6">
        <v>40148</v>
      </c>
      <c r="D112" s="40">
        <v>3</v>
      </c>
      <c r="E112" s="38" t="s">
        <v>238</v>
      </c>
      <c r="F112" s="7" t="s">
        <v>121</v>
      </c>
      <c r="G112" s="216">
        <v>3</v>
      </c>
      <c r="H112" s="184">
        <v>71.6</v>
      </c>
      <c r="I112" s="8">
        <v>68</v>
      </c>
      <c r="J112" s="9" t="s">
        <v>344</v>
      </c>
      <c r="K112" s="10"/>
      <c r="L112" s="107"/>
      <c r="M112" s="40">
        <v>16</v>
      </c>
      <c r="N112" s="48">
        <v>6</v>
      </c>
      <c r="O112" s="48">
        <f t="shared" si="5"/>
        <v>288</v>
      </c>
      <c r="P112" s="1"/>
      <c r="Q112" s="1"/>
    </row>
    <row r="113" spans="2:17" ht="15">
      <c r="B113" s="11">
        <f t="shared" si="4"/>
        <v>109</v>
      </c>
      <c r="C113" s="12">
        <v>40149</v>
      </c>
      <c r="D113" s="41">
        <v>2</v>
      </c>
      <c r="E113" s="37" t="s">
        <v>239</v>
      </c>
      <c r="F113" s="13" t="s">
        <v>3</v>
      </c>
      <c r="G113" s="213">
        <v>3</v>
      </c>
      <c r="H113" s="181">
        <v>72.3</v>
      </c>
      <c r="I113" s="14">
        <v>118</v>
      </c>
      <c r="J113" s="15" t="s">
        <v>344</v>
      </c>
      <c r="K113" s="10"/>
      <c r="L113" s="107"/>
      <c r="M113" s="41">
        <v>48</v>
      </c>
      <c r="N113" s="49">
        <v>5</v>
      </c>
      <c r="O113" s="49">
        <f t="shared" si="5"/>
        <v>480</v>
      </c>
      <c r="P113" s="1"/>
      <c r="Q113" s="1"/>
    </row>
    <row r="114" spans="2:17" ht="15">
      <c r="B114" s="11">
        <f t="shared" si="4"/>
        <v>110</v>
      </c>
      <c r="C114" s="12">
        <v>40152</v>
      </c>
      <c r="D114" s="41">
        <v>3</v>
      </c>
      <c r="E114" s="37" t="s">
        <v>240</v>
      </c>
      <c r="F114" s="13" t="s">
        <v>8</v>
      </c>
      <c r="G114" s="213">
        <v>2</v>
      </c>
      <c r="H114" s="181">
        <v>74.1</v>
      </c>
      <c r="I114" s="14">
        <v>130</v>
      </c>
      <c r="J114" s="15" t="s">
        <v>344</v>
      </c>
      <c r="K114" s="10"/>
      <c r="L114" s="107"/>
      <c r="M114" s="41">
        <v>94</v>
      </c>
      <c r="N114" s="49">
        <v>16</v>
      </c>
      <c r="O114" s="49">
        <f t="shared" si="5"/>
        <v>4512</v>
      </c>
      <c r="P114" s="1"/>
      <c r="Q114" s="1"/>
    </row>
    <row r="115" spans="2:17" ht="15">
      <c r="B115" s="11">
        <f t="shared" si="4"/>
        <v>111</v>
      </c>
      <c r="C115" s="12">
        <v>40153</v>
      </c>
      <c r="D115" s="41">
        <v>2</v>
      </c>
      <c r="E115" s="37" t="s">
        <v>241</v>
      </c>
      <c r="F115" s="13" t="s">
        <v>18</v>
      </c>
      <c r="G115" s="213">
        <v>2</v>
      </c>
      <c r="H115" s="181">
        <v>72</v>
      </c>
      <c r="I115" s="14">
        <v>93</v>
      </c>
      <c r="J115" s="15" t="s">
        <v>344</v>
      </c>
      <c r="K115" s="10"/>
      <c r="L115" s="107"/>
      <c r="M115" s="41">
        <v>116</v>
      </c>
      <c r="N115" s="49">
        <v>12</v>
      </c>
      <c r="O115" s="49">
        <f t="shared" si="5"/>
        <v>2784</v>
      </c>
      <c r="P115" s="1"/>
      <c r="Q115" s="1"/>
    </row>
    <row r="116" spans="2:17" ht="15">
      <c r="B116" s="137">
        <f t="shared" si="4"/>
        <v>112</v>
      </c>
      <c r="C116" s="138">
        <v>40154</v>
      </c>
      <c r="D116" s="139">
        <v>3</v>
      </c>
      <c r="E116" s="140" t="s">
        <v>242</v>
      </c>
      <c r="F116" s="141" t="s">
        <v>33</v>
      </c>
      <c r="G116" s="214">
        <v>2</v>
      </c>
      <c r="H116" s="182">
        <v>71.2</v>
      </c>
      <c r="I116" s="142">
        <v>137</v>
      </c>
      <c r="J116" s="143" t="s">
        <v>344</v>
      </c>
      <c r="K116" s="135" t="s">
        <v>130</v>
      </c>
      <c r="L116" s="136">
        <v>26</v>
      </c>
      <c r="M116" s="41">
        <v>82</v>
      </c>
      <c r="N116" s="49">
        <v>3</v>
      </c>
      <c r="O116" s="49">
        <f t="shared" si="5"/>
        <v>738</v>
      </c>
      <c r="P116" s="1"/>
      <c r="Q116" s="1"/>
    </row>
    <row r="117" spans="2:17" ht="15">
      <c r="B117" s="11">
        <f t="shared" si="4"/>
        <v>113</v>
      </c>
      <c r="C117" s="12">
        <v>40155</v>
      </c>
      <c r="D117" s="41">
        <v>3</v>
      </c>
      <c r="E117" s="37" t="s">
        <v>243</v>
      </c>
      <c r="F117" s="13" t="s">
        <v>46</v>
      </c>
      <c r="G117" s="213">
        <v>1</v>
      </c>
      <c r="H117" s="181">
        <v>69.4</v>
      </c>
      <c r="I117" s="14">
        <v>95</v>
      </c>
      <c r="J117" s="15" t="s">
        <v>343</v>
      </c>
      <c r="K117" s="10"/>
      <c r="L117" s="107"/>
      <c r="M117" s="41">
        <v>420</v>
      </c>
      <c r="N117" s="49">
        <v>4</v>
      </c>
      <c r="O117" s="49">
        <f t="shared" si="5"/>
        <v>5040</v>
      </c>
      <c r="P117" s="1"/>
      <c r="Q117" s="1"/>
    </row>
    <row r="118" spans="2:17" ht="15">
      <c r="B118" s="11">
        <f t="shared" si="4"/>
        <v>114</v>
      </c>
      <c r="C118" s="12">
        <v>40156</v>
      </c>
      <c r="D118" s="41">
        <v>4</v>
      </c>
      <c r="E118" s="37" t="s">
        <v>244</v>
      </c>
      <c r="F118" s="13" t="s">
        <v>57</v>
      </c>
      <c r="G118" s="213">
        <v>2</v>
      </c>
      <c r="H118" s="181">
        <v>72.3</v>
      </c>
      <c r="I118" s="14">
        <v>134</v>
      </c>
      <c r="J118" s="15" t="s">
        <v>344</v>
      </c>
      <c r="K118" s="10"/>
      <c r="L118" s="107"/>
      <c r="M118" s="41">
        <v>160</v>
      </c>
      <c r="N118" s="49">
        <v>3</v>
      </c>
      <c r="O118" s="49">
        <f t="shared" si="5"/>
        <v>1920</v>
      </c>
      <c r="P118" s="1"/>
      <c r="Q118" s="1"/>
    </row>
    <row r="119" spans="2:17" ht="15">
      <c r="B119" s="137">
        <f t="shared" si="4"/>
        <v>115</v>
      </c>
      <c r="C119" s="138">
        <v>40159</v>
      </c>
      <c r="D119" s="139">
        <v>2</v>
      </c>
      <c r="E119" s="140" t="s">
        <v>245</v>
      </c>
      <c r="F119" s="141" t="s">
        <v>67</v>
      </c>
      <c r="G119" s="214">
        <v>1</v>
      </c>
      <c r="H119" s="182">
        <v>71.2</v>
      </c>
      <c r="I119" s="142">
        <v>103</v>
      </c>
      <c r="J119" s="143" t="s">
        <v>344</v>
      </c>
      <c r="K119" s="135" t="s">
        <v>130</v>
      </c>
      <c r="L119" s="136">
        <v>33</v>
      </c>
      <c r="M119" s="41">
        <v>94</v>
      </c>
      <c r="N119" s="49">
        <v>8</v>
      </c>
      <c r="O119" s="49">
        <f t="shared" si="5"/>
        <v>1504</v>
      </c>
      <c r="P119" s="1"/>
      <c r="Q119" s="1"/>
    </row>
    <row r="120" spans="2:17" ht="15">
      <c r="B120" s="137">
        <f t="shared" si="4"/>
        <v>116</v>
      </c>
      <c r="C120" s="138">
        <v>40160</v>
      </c>
      <c r="D120" s="139">
        <v>3</v>
      </c>
      <c r="E120" s="140" t="s">
        <v>246</v>
      </c>
      <c r="F120" s="141" t="s">
        <v>77</v>
      </c>
      <c r="G120" s="214">
        <v>1</v>
      </c>
      <c r="H120" s="182">
        <v>75.2</v>
      </c>
      <c r="I120" s="142">
        <v>112</v>
      </c>
      <c r="J120" s="143" t="s">
        <v>344</v>
      </c>
      <c r="K120" s="135" t="s">
        <v>130</v>
      </c>
      <c r="L120" s="136">
        <v>33</v>
      </c>
      <c r="M120" s="41">
        <v>48</v>
      </c>
      <c r="N120" s="49">
        <v>5</v>
      </c>
      <c r="O120" s="49">
        <f t="shared" si="5"/>
        <v>720</v>
      </c>
      <c r="P120" s="1"/>
      <c r="Q120" s="1"/>
    </row>
    <row r="121" spans="2:17" ht="15">
      <c r="B121" s="11">
        <f t="shared" si="4"/>
        <v>117</v>
      </c>
      <c r="C121" s="12">
        <v>40161</v>
      </c>
      <c r="D121" s="41">
        <v>3</v>
      </c>
      <c r="E121" s="37" t="s">
        <v>247</v>
      </c>
      <c r="F121" s="13" t="s">
        <v>100</v>
      </c>
      <c r="G121" s="213">
        <v>1</v>
      </c>
      <c r="H121" s="181">
        <v>76.3</v>
      </c>
      <c r="I121" s="14">
        <v>89</v>
      </c>
      <c r="J121" s="15" t="s">
        <v>344</v>
      </c>
      <c r="K121" s="10"/>
      <c r="L121" s="107"/>
      <c r="M121" s="41">
        <v>42</v>
      </c>
      <c r="N121" s="49">
        <v>4</v>
      </c>
      <c r="O121" s="49">
        <f t="shared" si="5"/>
        <v>504</v>
      </c>
      <c r="P121" s="1"/>
      <c r="Q121" s="1"/>
    </row>
    <row r="122" spans="2:17" ht="15">
      <c r="B122" s="137">
        <f t="shared" si="4"/>
        <v>118</v>
      </c>
      <c r="C122" s="138">
        <v>40162</v>
      </c>
      <c r="D122" s="139">
        <v>3</v>
      </c>
      <c r="E122" s="140" t="s">
        <v>248</v>
      </c>
      <c r="F122" s="141" t="s">
        <v>113</v>
      </c>
      <c r="G122" s="214">
        <v>1</v>
      </c>
      <c r="H122" s="182">
        <v>71.2</v>
      </c>
      <c r="I122" s="142">
        <v>135</v>
      </c>
      <c r="J122" s="143" t="s">
        <v>344</v>
      </c>
      <c r="K122" s="135" t="s">
        <v>130</v>
      </c>
      <c r="L122" s="136">
        <v>28</v>
      </c>
      <c r="M122" s="41">
        <v>36</v>
      </c>
      <c r="N122" s="49">
        <v>12</v>
      </c>
      <c r="O122" s="49">
        <f t="shared" si="5"/>
        <v>1296</v>
      </c>
      <c r="P122" s="1"/>
      <c r="Q122" s="1"/>
    </row>
    <row r="123" spans="2:17" ht="15">
      <c r="B123" s="11">
        <f t="shared" si="4"/>
        <v>119</v>
      </c>
      <c r="C123" s="12">
        <v>40163</v>
      </c>
      <c r="D123" s="41">
        <v>3</v>
      </c>
      <c r="E123" s="37" t="s">
        <v>249</v>
      </c>
      <c r="F123" s="13" t="s">
        <v>120</v>
      </c>
      <c r="G123" s="213">
        <v>1</v>
      </c>
      <c r="H123" s="181">
        <v>69.2</v>
      </c>
      <c r="I123" s="14">
        <v>81</v>
      </c>
      <c r="J123" s="15" t="s">
        <v>343</v>
      </c>
      <c r="K123" s="10"/>
      <c r="L123" s="107"/>
      <c r="M123" s="41">
        <v>18</v>
      </c>
      <c r="N123" s="49">
        <v>12</v>
      </c>
      <c r="O123" s="49">
        <f t="shared" si="5"/>
        <v>648</v>
      </c>
      <c r="P123" s="1"/>
      <c r="Q123" s="1"/>
    </row>
    <row r="124" spans="2:17" ht="15">
      <c r="B124" s="11"/>
      <c r="C124" s="12"/>
      <c r="D124" s="41"/>
      <c r="E124" s="12"/>
      <c r="F124" s="13"/>
      <c r="G124" s="213">
        <v>0</v>
      </c>
      <c r="H124" s="181"/>
      <c r="I124" s="14"/>
      <c r="J124" s="15"/>
      <c r="K124" s="10"/>
      <c r="L124" s="107"/>
      <c r="M124" s="13"/>
      <c r="N124" s="13"/>
      <c r="O124" s="49"/>
      <c r="P124" s="1"/>
      <c r="Q124" s="1"/>
    </row>
    <row r="125" spans="2:17" ht="15">
      <c r="B125" s="11"/>
      <c r="C125" s="12"/>
      <c r="D125" s="41"/>
      <c r="E125" s="12"/>
      <c r="F125" s="13"/>
      <c r="G125" s="213">
        <v>0</v>
      </c>
      <c r="H125" s="181"/>
      <c r="I125" s="14"/>
      <c r="J125" s="15"/>
      <c r="K125" s="10"/>
      <c r="L125" s="107"/>
      <c r="M125" s="13"/>
      <c r="N125" s="13"/>
      <c r="O125" s="49"/>
      <c r="P125" s="1"/>
      <c r="Q125" s="1"/>
    </row>
    <row r="126" spans="2:17" ht="15">
      <c r="B126" s="11"/>
      <c r="C126" s="12"/>
      <c r="D126" s="41"/>
      <c r="E126" s="12"/>
      <c r="F126" s="13"/>
      <c r="G126" s="213">
        <v>0</v>
      </c>
      <c r="H126" s="181"/>
      <c r="I126" s="14"/>
      <c r="J126" s="15"/>
      <c r="K126" s="10"/>
      <c r="L126" s="107"/>
      <c r="M126" s="13"/>
      <c r="N126" s="13"/>
      <c r="O126" s="49"/>
      <c r="P126" s="1"/>
      <c r="Q126" s="1"/>
    </row>
    <row r="127" spans="2:17" ht="15">
      <c r="B127" s="11"/>
      <c r="C127" s="12"/>
      <c r="D127" s="41"/>
      <c r="E127" s="12"/>
      <c r="F127" s="13"/>
      <c r="G127" s="213">
        <v>0</v>
      </c>
      <c r="H127" s="181"/>
      <c r="I127" s="14"/>
      <c r="J127" s="15"/>
      <c r="K127" s="10"/>
      <c r="L127" s="107"/>
      <c r="M127" s="13"/>
      <c r="N127" s="13"/>
      <c r="O127" s="49"/>
      <c r="P127" s="1"/>
      <c r="Q127" s="1"/>
    </row>
    <row r="128" spans="2:15" ht="15">
      <c r="B128" s="2"/>
      <c r="C128" s="2"/>
      <c r="D128" s="43"/>
      <c r="E128" s="2"/>
      <c r="F128" s="2"/>
      <c r="G128" s="43"/>
      <c r="H128" s="185"/>
      <c r="I128" s="2"/>
      <c r="J128" s="2"/>
      <c r="K128" s="2"/>
      <c r="L128" s="109"/>
      <c r="M128" s="2"/>
      <c r="N128" s="2"/>
      <c r="O128" s="51"/>
    </row>
    <row r="129" spans="2:15" ht="15">
      <c r="B129" s="2"/>
      <c r="C129" s="2"/>
      <c r="D129" s="43"/>
      <c r="E129" s="2"/>
      <c r="F129" s="2"/>
      <c r="G129" s="43"/>
      <c r="H129" s="185"/>
      <c r="I129" s="2"/>
      <c r="J129" s="2"/>
      <c r="K129" s="2"/>
      <c r="L129" s="109"/>
      <c r="M129" s="2"/>
      <c r="N129" s="2"/>
      <c r="O129" s="51"/>
    </row>
    <row r="130" spans="2:15" ht="15">
      <c r="B130" s="2"/>
      <c r="C130" s="2"/>
      <c r="D130" s="43"/>
      <c r="E130" s="2"/>
      <c r="F130" s="2"/>
      <c r="G130" s="43"/>
      <c r="H130" s="185"/>
      <c r="I130" s="2"/>
      <c r="J130" s="2"/>
      <c r="K130" s="2"/>
      <c r="L130" s="109"/>
      <c r="M130" s="2"/>
      <c r="N130" s="2"/>
      <c r="O130" s="51"/>
    </row>
    <row r="131" spans="2:15" ht="15">
      <c r="B131" s="2"/>
      <c r="C131" s="2"/>
      <c r="D131" s="43"/>
      <c r="E131" s="2"/>
      <c r="F131" s="2"/>
      <c r="G131" s="43"/>
      <c r="H131" s="185"/>
      <c r="I131" s="2"/>
      <c r="J131" s="2"/>
      <c r="K131" s="2"/>
      <c r="L131" s="109"/>
      <c r="M131" s="2"/>
      <c r="N131" s="2"/>
      <c r="O131" s="51"/>
    </row>
    <row r="132" spans="2:15" ht="15">
      <c r="B132" s="2"/>
      <c r="C132" s="2"/>
      <c r="D132" s="43"/>
      <c r="E132" s="2"/>
      <c r="F132" s="2"/>
      <c r="G132" s="2"/>
      <c r="H132" s="2"/>
      <c r="I132" s="2"/>
      <c r="J132" s="2"/>
      <c r="K132" s="2"/>
      <c r="L132" s="110"/>
      <c r="M132" s="2"/>
      <c r="N132" s="2"/>
      <c r="O132" s="51"/>
    </row>
    <row r="133" spans="2:15" ht="15">
      <c r="B133" s="2"/>
      <c r="C133" s="2"/>
      <c r="D133" s="43"/>
      <c r="E133" s="2"/>
      <c r="F133" s="2"/>
      <c r="G133" s="2"/>
      <c r="H133" s="2"/>
      <c r="I133" s="2"/>
      <c r="J133" s="2"/>
      <c r="K133" s="2"/>
      <c r="L133" s="110"/>
      <c r="M133" s="2"/>
      <c r="N133" s="2"/>
      <c r="O133" s="51"/>
    </row>
    <row r="134" spans="2:15" ht="15">
      <c r="B134" s="2"/>
      <c r="C134" s="2"/>
      <c r="D134" s="43"/>
      <c r="E134" s="2"/>
      <c r="F134" s="2"/>
      <c r="G134" s="2"/>
      <c r="H134" s="2"/>
      <c r="I134" s="2"/>
      <c r="J134" s="2"/>
      <c r="K134" s="2"/>
      <c r="L134" s="110"/>
      <c r="M134" s="2"/>
      <c r="N134" s="2"/>
      <c r="O134" s="51"/>
    </row>
    <row r="135" spans="2:15" ht="15">
      <c r="B135" s="2"/>
      <c r="C135" s="2"/>
      <c r="D135" s="43"/>
      <c r="E135" s="2"/>
      <c r="F135" s="2"/>
      <c r="G135" s="2"/>
      <c r="H135" s="2"/>
      <c r="I135" s="2"/>
      <c r="J135" s="2"/>
      <c r="K135" s="2"/>
      <c r="L135" s="110"/>
      <c r="M135" s="2"/>
      <c r="N135" s="2"/>
      <c r="O135" s="51"/>
    </row>
    <row r="136" spans="2:15" ht="15">
      <c r="B136" s="2"/>
      <c r="C136" s="2"/>
      <c r="D136" s="43"/>
      <c r="E136" s="2"/>
      <c r="F136" s="2"/>
      <c r="G136" s="2"/>
      <c r="H136" s="2"/>
      <c r="I136" s="2"/>
      <c r="J136" s="2"/>
      <c r="K136" s="2"/>
      <c r="L136" s="110"/>
      <c r="M136" s="2"/>
      <c r="N136" s="2"/>
      <c r="O136" s="51"/>
    </row>
    <row r="137" spans="2:15" ht="15">
      <c r="B137" s="2"/>
      <c r="C137" s="2"/>
      <c r="D137" s="43"/>
      <c r="E137" s="2"/>
      <c r="F137" s="2"/>
      <c r="G137" s="2"/>
      <c r="H137" s="2"/>
      <c r="I137" s="2"/>
      <c r="J137" s="2"/>
      <c r="K137" s="2"/>
      <c r="L137" s="110"/>
      <c r="M137" s="2"/>
      <c r="N137" s="2"/>
      <c r="O137" s="51"/>
    </row>
    <row r="138" spans="2:15" ht="15">
      <c r="B138" s="2"/>
      <c r="C138" s="2"/>
      <c r="D138" s="43"/>
      <c r="E138" s="2"/>
      <c r="F138" s="2"/>
      <c r="G138" s="2"/>
      <c r="H138" s="2"/>
      <c r="I138" s="2"/>
      <c r="J138" s="2"/>
      <c r="K138" s="2"/>
      <c r="L138" s="110"/>
      <c r="M138" s="2"/>
      <c r="N138" s="2"/>
      <c r="O138" s="51"/>
    </row>
    <row r="139" spans="2:15" ht="15">
      <c r="B139" s="2"/>
      <c r="C139" s="2"/>
      <c r="D139" s="43"/>
      <c r="E139" s="2"/>
      <c r="F139" s="2"/>
      <c r="G139" s="2"/>
      <c r="H139" s="2"/>
      <c r="I139" s="2"/>
      <c r="J139" s="2"/>
      <c r="K139" s="2"/>
      <c r="L139" s="110"/>
      <c r="M139" s="2"/>
      <c r="N139" s="2"/>
      <c r="O139" s="51"/>
    </row>
    <row r="140" spans="2:15" ht="15">
      <c r="B140" s="2"/>
      <c r="C140" s="2"/>
      <c r="D140" s="43"/>
      <c r="E140" s="2"/>
      <c r="F140" s="2"/>
      <c r="G140" s="2"/>
      <c r="H140" s="2"/>
      <c r="I140" s="2"/>
      <c r="J140" s="2"/>
      <c r="K140" s="2"/>
      <c r="L140" s="110"/>
      <c r="M140" s="2"/>
      <c r="N140" s="2"/>
      <c r="O140" s="51"/>
    </row>
    <row r="141" spans="2:15" ht="15">
      <c r="B141" s="2"/>
      <c r="C141" s="2"/>
      <c r="D141" s="43"/>
      <c r="E141" s="2"/>
      <c r="F141" s="2"/>
      <c r="G141" s="2"/>
      <c r="H141" s="2"/>
      <c r="I141" s="2"/>
      <c r="J141" s="2"/>
      <c r="K141" s="2"/>
      <c r="L141" s="110"/>
      <c r="M141" s="2"/>
      <c r="N141" s="2"/>
      <c r="O141" s="51"/>
    </row>
    <row r="142" spans="2:15" ht="15">
      <c r="B142" s="2"/>
      <c r="C142" s="2"/>
      <c r="D142" s="43"/>
      <c r="E142" s="2"/>
      <c r="F142" s="2"/>
      <c r="G142" s="2"/>
      <c r="H142" s="2"/>
      <c r="I142" s="2"/>
      <c r="J142" s="2"/>
      <c r="K142" s="2"/>
      <c r="L142" s="110"/>
      <c r="M142" s="2"/>
      <c r="N142" s="2"/>
      <c r="O142" s="51"/>
    </row>
    <row r="143" spans="2:15" ht="15">
      <c r="B143" s="2"/>
      <c r="C143" s="2"/>
      <c r="D143" s="43"/>
      <c r="E143" s="2"/>
      <c r="F143" s="2"/>
      <c r="G143" s="2"/>
      <c r="H143" s="2"/>
      <c r="I143" s="2"/>
      <c r="J143" s="2"/>
      <c r="K143" s="2"/>
      <c r="L143" s="110"/>
      <c r="M143" s="2"/>
      <c r="N143" s="2"/>
      <c r="O143" s="51"/>
    </row>
    <row r="144" spans="2:15" ht="15">
      <c r="B144" s="2"/>
      <c r="C144" s="2"/>
      <c r="D144" s="43"/>
      <c r="E144" s="2"/>
      <c r="F144" s="2"/>
      <c r="G144" s="2"/>
      <c r="H144" s="2"/>
      <c r="I144" s="2"/>
      <c r="J144" s="2"/>
      <c r="K144" s="2"/>
      <c r="L144" s="110"/>
      <c r="M144" s="2"/>
      <c r="N144" s="2"/>
      <c r="O144" s="51"/>
    </row>
    <row r="145" spans="2:15" ht="15">
      <c r="B145" s="2"/>
      <c r="C145" s="2"/>
      <c r="D145" s="43"/>
      <c r="E145" s="2"/>
      <c r="F145" s="2"/>
      <c r="G145" s="2"/>
      <c r="H145" s="2"/>
      <c r="I145" s="2"/>
      <c r="J145" s="2"/>
      <c r="K145" s="2"/>
      <c r="L145" s="110"/>
      <c r="M145" s="2"/>
      <c r="N145" s="2"/>
      <c r="O145" s="51"/>
    </row>
    <row r="146" spans="2:15" ht="15">
      <c r="B146" s="2"/>
      <c r="C146" s="2"/>
      <c r="D146" s="43"/>
      <c r="E146" s="2"/>
      <c r="F146" s="2"/>
      <c r="G146" s="2"/>
      <c r="H146" s="2"/>
      <c r="I146" s="2"/>
      <c r="J146" s="2"/>
      <c r="K146" s="2"/>
      <c r="L146" s="110"/>
      <c r="M146" s="2"/>
      <c r="N146" s="2"/>
      <c r="O146" s="51"/>
    </row>
    <row r="147" spans="2:15" ht="15">
      <c r="B147" s="2"/>
      <c r="C147" s="2"/>
      <c r="D147" s="43"/>
      <c r="E147" s="2"/>
      <c r="F147" s="2"/>
      <c r="G147" s="2"/>
      <c r="H147" s="2"/>
      <c r="I147" s="2"/>
      <c r="J147" s="2"/>
      <c r="K147" s="2"/>
      <c r="L147" s="110"/>
      <c r="M147" s="2"/>
      <c r="N147" s="2"/>
      <c r="O147" s="51"/>
    </row>
    <row r="148" spans="2:15" ht="15">
      <c r="B148" s="2"/>
      <c r="C148" s="2"/>
      <c r="D148" s="43"/>
      <c r="E148" s="2"/>
      <c r="F148" s="2"/>
      <c r="G148" s="2"/>
      <c r="H148" s="2"/>
      <c r="I148" s="2"/>
      <c r="J148" s="2"/>
      <c r="K148" s="2"/>
      <c r="L148" s="110"/>
      <c r="M148" s="2"/>
      <c r="N148" s="2"/>
      <c r="O148" s="51"/>
    </row>
    <row r="149" spans="2:15" ht="15">
      <c r="B149" s="2"/>
      <c r="C149" s="2"/>
      <c r="D149" s="43"/>
      <c r="E149" s="2"/>
      <c r="F149" s="2"/>
      <c r="G149" s="2"/>
      <c r="H149" s="2"/>
      <c r="I149" s="2"/>
      <c r="J149" s="2"/>
      <c r="K149" s="2"/>
      <c r="L149" s="110"/>
      <c r="M149" s="2"/>
      <c r="N149" s="2"/>
      <c r="O149" s="51"/>
    </row>
    <row r="150" spans="2:15" ht="15">
      <c r="B150" s="2"/>
      <c r="C150" s="2"/>
      <c r="D150" s="43"/>
      <c r="E150" s="2"/>
      <c r="F150" s="2"/>
      <c r="G150" s="2"/>
      <c r="H150" s="2"/>
      <c r="I150" s="2"/>
      <c r="J150" s="2"/>
      <c r="K150" s="2"/>
      <c r="L150" s="110"/>
      <c r="M150" s="2"/>
      <c r="N150" s="2"/>
      <c r="O150" s="51"/>
    </row>
    <row r="151" spans="2:15" ht="15">
      <c r="B151" s="2"/>
      <c r="C151" s="2"/>
      <c r="D151" s="43"/>
      <c r="E151" s="2"/>
      <c r="F151" s="2"/>
      <c r="G151" s="2"/>
      <c r="H151" s="2"/>
      <c r="I151" s="2"/>
      <c r="J151" s="2"/>
      <c r="K151" s="2"/>
      <c r="L151" s="110"/>
      <c r="M151" s="2"/>
      <c r="N151" s="2"/>
      <c r="O151" s="51"/>
    </row>
    <row r="152" spans="2:15" ht="15">
      <c r="B152" s="2"/>
      <c r="C152" s="2"/>
      <c r="D152" s="43"/>
      <c r="E152" s="2"/>
      <c r="F152" s="2"/>
      <c r="G152" s="2"/>
      <c r="H152" s="2"/>
      <c r="I152" s="2"/>
      <c r="J152" s="2"/>
      <c r="K152" s="2"/>
      <c r="L152" s="110"/>
      <c r="M152" s="2"/>
      <c r="N152" s="2"/>
      <c r="O152" s="51"/>
    </row>
    <row r="153" spans="2:15" ht="15">
      <c r="B153" s="2"/>
      <c r="C153" s="2"/>
      <c r="D153" s="43"/>
      <c r="E153" s="2"/>
      <c r="F153" s="2"/>
      <c r="G153" s="2"/>
      <c r="H153" s="2"/>
      <c r="I153" s="2"/>
      <c r="J153" s="2"/>
      <c r="K153" s="2"/>
      <c r="L153" s="110"/>
      <c r="M153" s="2"/>
      <c r="N153" s="2"/>
      <c r="O153" s="51"/>
    </row>
    <row r="154" spans="2:15" ht="15">
      <c r="B154" s="2"/>
      <c r="C154" s="2"/>
      <c r="D154" s="43"/>
      <c r="E154" s="2"/>
      <c r="F154" s="2"/>
      <c r="G154" s="2"/>
      <c r="H154" s="2"/>
      <c r="I154" s="2"/>
      <c r="J154" s="2"/>
      <c r="K154" s="2"/>
      <c r="L154" s="110"/>
      <c r="M154" s="2"/>
      <c r="N154" s="2"/>
      <c r="O154" s="51"/>
    </row>
    <row r="155" spans="2:15" ht="15">
      <c r="B155" s="2"/>
      <c r="C155" s="2"/>
      <c r="D155" s="43"/>
      <c r="E155" s="2"/>
      <c r="F155" s="2"/>
      <c r="G155" s="2"/>
      <c r="H155" s="2"/>
      <c r="I155" s="2"/>
      <c r="J155" s="2"/>
      <c r="K155" s="2"/>
      <c r="L155" s="110"/>
      <c r="M155" s="2"/>
      <c r="N155" s="2"/>
      <c r="O155" s="51"/>
    </row>
    <row r="156" spans="2:15" ht="15">
      <c r="B156" s="2"/>
      <c r="C156" s="2"/>
      <c r="D156" s="43"/>
      <c r="E156" s="2"/>
      <c r="F156" s="2"/>
      <c r="G156" s="2"/>
      <c r="H156" s="2"/>
      <c r="I156" s="2"/>
      <c r="J156" s="2"/>
      <c r="K156" s="2"/>
      <c r="L156" s="110"/>
      <c r="M156" s="2"/>
      <c r="N156" s="2"/>
      <c r="O156" s="51"/>
    </row>
    <row r="157" spans="2:15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1"/>
    </row>
    <row r="158" spans="2:15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1"/>
    </row>
    <row r="159" spans="2:15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51"/>
    </row>
    <row r="160" spans="2:15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51"/>
    </row>
    <row r="161" spans="2:15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51"/>
    </row>
    <row r="162" spans="2:15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51"/>
    </row>
    <row r="163" spans="2:15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</sheetData>
  <sheetProtection/>
  <mergeCells count="2">
    <mergeCell ref="B2:H2"/>
    <mergeCell ref="R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N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5.7109375" style="0" customWidth="1"/>
    <col min="3" max="3" width="15.140625" style="0" customWidth="1"/>
    <col min="4" max="4" width="7.8515625" style="0" customWidth="1"/>
    <col min="5" max="5" width="8.140625" style="0" customWidth="1"/>
    <col min="6" max="6" width="11.8515625" style="0" customWidth="1"/>
    <col min="7" max="7" width="9.00390625" style="0" bestFit="1" customWidth="1"/>
    <col min="8" max="8" width="9.421875" style="0" bestFit="1" customWidth="1"/>
    <col min="9" max="9" width="10.7109375" style="0" bestFit="1" customWidth="1"/>
    <col min="10" max="10" width="10.57421875" style="0" bestFit="1" customWidth="1"/>
    <col min="11" max="11" width="11.57421875" style="0" bestFit="1" customWidth="1"/>
    <col min="12" max="12" width="10.7109375" style="0" customWidth="1"/>
    <col min="13" max="13" width="8.00390625" style="0" bestFit="1" customWidth="1"/>
    <col min="14" max="14" width="8.140625" style="0" customWidth="1"/>
  </cols>
  <sheetData>
    <row r="1" ht="13.5" customHeight="1"/>
    <row r="2" spans="2:7" ht="15">
      <c r="B2" s="65" t="s">
        <v>257</v>
      </c>
      <c r="C2" s="53"/>
      <c r="D2" s="53"/>
      <c r="E2" s="53"/>
      <c r="F2" s="53"/>
      <c r="G2" s="54"/>
    </row>
    <row r="3" ht="5.25" customHeight="1"/>
    <row r="4" spans="2:6" ht="15">
      <c r="B4" s="55" t="s">
        <v>282</v>
      </c>
      <c r="C4" s="56"/>
      <c r="D4" s="56">
        <v>25</v>
      </c>
      <c r="E4" s="57" t="s">
        <v>258</v>
      </c>
      <c r="F4" s="58">
        <f>11484*25</f>
        <v>287100</v>
      </c>
    </row>
    <row r="5" spans="2:6" ht="15">
      <c r="B5" s="54" t="s">
        <v>259</v>
      </c>
      <c r="C5" s="45"/>
      <c r="D5" s="45"/>
      <c r="E5" s="59"/>
      <c r="F5" s="60">
        <f>F4/D4</f>
        <v>11484</v>
      </c>
    </row>
    <row r="6" spans="2:6" ht="15">
      <c r="B6" s="62" t="s">
        <v>260</v>
      </c>
      <c r="C6" s="63"/>
      <c r="D6" s="63"/>
      <c r="E6" s="47"/>
      <c r="F6" s="66">
        <f>F5/1000</f>
        <v>11.484</v>
      </c>
    </row>
    <row r="7" spans="2:6" ht="17.25">
      <c r="B7" s="54" t="s">
        <v>261</v>
      </c>
      <c r="C7" s="45"/>
      <c r="D7" s="45"/>
      <c r="E7" s="59"/>
      <c r="F7" s="186">
        <v>2590</v>
      </c>
    </row>
    <row r="8" spans="2:6" ht="18" thickBot="1">
      <c r="B8" s="54" t="s">
        <v>262</v>
      </c>
      <c r="C8" s="45"/>
      <c r="D8" s="45"/>
      <c r="E8" s="59"/>
      <c r="F8" s="61">
        <f>1000/F7</f>
        <v>0.3861003861003861</v>
      </c>
    </row>
    <row r="9" spans="2:6" ht="18" thickBot="1">
      <c r="B9" s="68" t="s">
        <v>263</v>
      </c>
      <c r="C9" s="69"/>
      <c r="D9" s="69"/>
      <c r="E9" s="70"/>
      <c r="F9" s="71">
        <f>F8*F6</f>
        <v>4.433976833976834</v>
      </c>
    </row>
    <row r="11" spans="2:6" ht="15">
      <c r="B11" s="65" t="s">
        <v>264</v>
      </c>
      <c r="C11" s="53"/>
      <c r="D11" s="53"/>
      <c r="E11" s="53"/>
      <c r="F11" s="46"/>
    </row>
    <row r="12" ht="6" customHeight="1"/>
    <row r="13" spans="2:6" ht="17.25">
      <c r="B13" s="55" t="s">
        <v>337</v>
      </c>
      <c r="C13" s="56"/>
      <c r="D13" s="56"/>
      <c r="E13" s="57"/>
      <c r="F13" s="72">
        <v>517</v>
      </c>
    </row>
    <row r="14" spans="2:6" ht="17.25">
      <c r="B14" s="54" t="s">
        <v>338</v>
      </c>
      <c r="C14" s="45"/>
      <c r="D14" s="45"/>
      <c r="E14" s="59"/>
      <c r="F14" s="60">
        <f>390630.69/F13</f>
        <v>755.5719342359768</v>
      </c>
    </row>
    <row r="15" spans="2:6" ht="15">
      <c r="B15" s="62" t="s">
        <v>265</v>
      </c>
      <c r="C15" s="63"/>
      <c r="D15" s="63"/>
      <c r="E15" s="47"/>
      <c r="F15" s="66">
        <f>F14*F13</f>
        <v>390630.69</v>
      </c>
    </row>
    <row r="16" spans="2:6" ht="15">
      <c r="B16" s="54" t="s">
        <v>266</v>
      </c>
      <c r="C16" s="45"/>
      <c r="D16" s="45"/>
      <c r="E16" s="59"/>
      <c r="F16" s="73">
        <f>48*5</f>
        <v>240</v>
      </c>
    </row>
    <row r="17" spans="2:6" ht="15.75" thickBot="1">
      <c r="B17" s="54" t="s">
        <v>267</v>
      </c>
      <c r="C17" s="45"/>
      <c r="D17" s="45"/>
      <c r="E17" s="59"/>
      <c r="F17" s="67">
        <f>F16*60</f>
        <v>14400</v>
      </c>
    </row>
    <row r="18" spans="2:6" ht="15.75" thickBot="1">
      <c r="B18" s="68" t="s">
        <v>268</v>
      </c>
      <c r="C18" s="69"/>
      <c r="D18" s="69"/>
      <c r="E18" s="70"/>
      <c r="F18" s="71">
        <f>F15/F17</f>
        <v>27.12713125</v>
      </c>
    </row>
    <row r="19" spans="2:6" ht="15">
      <c r="B19" s="74"/>
      <c r="C19" s="74"/>
      <c r="D19" s="74"/>
      <c r="E19" s="74"/>
      <c r="F19" s="75"/>
    </row>
    <row r="20" spans="2:6" ht="15">
      <c r="B20" s="65" t="s">
        <v>269</v>
      </c>
      <c r="C20" s="53"/>
      <c r="D20" s="53"/>
      <c r="E20" s="53"/>
      <c r="F20" s="46"/>
    </row>
    <row r="21" ht="6" customHeight="1"/>
    <row r="22" spans="2:14" s="86" customFormat="1" ht="38.25" customHeight="1">
      <c r="B22" s="76" t="s">
        <v>270</v>
      </c>
      <c r="C22" s="76" t="s">
        <v>271</v>
      </c>
      <c r="D22" s="77" t="s">
        <v>272</v>
      </c>
      <c r="E22" s="78" t="s">
        <v>273</v>
      </c>
      <c r="F22" s="79" t="s">
        <v>274</v>
      </c>
      <c r="G22" s="80" t="s">
        <v>275</v>
      </c>
      <c r="H22" s="84" t="s">
        <v>353</v>
      </c>
      <c r="I22" s="81" t="s">
        <v>276</v>
      </c>
      <c r="J22" s="82" t="s">
        <v>277</v>
      </c>
      <c r="K22" s="83" t="s">
        <v>278</v>
      </c>
      <c r="L22" s="83" t="s">
        <v>279</v>
      </c>
      <c r="M22" s="84" t="s">
        <v>280</v>
      </c>
      <c r="N22" s="85" t="s">
        <v>281</v>
      </c>
    </row>
    <row r="23" spans="2:14" s="87" customFormat="1" ht="13.5" customHeight="1">
      <c r="B23" s="94">
        <v>1</v>
      </c>
      <c r="C23" s="95" t="s">
        <v>348</v>
      </c>
      <c r="D23" s="96" t="s">
        <v>282</v>
      </c>
      <c r="E23" s="97" t="s">
        <v>352</v>
      </c>
      <c r="F23" s="98">
        <v>515000</v>
      </c>
      <c r="G23" s="98">
        <v>61500</v>
      </c>
      <c r="H23" s="98">
        <v>36472</v>
      </c>
      <c r="I23" s="98">
        <f>F23+G23</f>
        <v>576500</v>
      </c>
      <c r="J23" s="98">
        <f>(F23*1.515)+G23+H23</f>
        <v>878197</v>
      </c>
      <c r="K23" s="99">
        <f>J23/30</f>
        <v>29273.233333333334</v>
      </c>
      <c r="L23" s="99">
        <f>J23/240</f>
        <v>3659.1541666666667</v>
      </c>
      <c r="M23" s="99">
        <f aca="true" t="shared" si="0" ref="M23:N26">L23/60</f>
        <v>60.98590277777778</v>
      </c>
      <c r="N23" s="99">
        <f t="shared" si="0"/>
        <v>1.016431712962963</v>
      </c>
    </row>
    <row r="24" spans="2:14" s="87" customFormat="1" ht="13.5" customHeight="1">
      <c r="B24" s="100">
        <v>2</v>
      </c>
      <c r="C24" s="101" t="s">
        <v>349</v>
      </c>
      <c r="D24" s="102" t="s">
        <v>282</v>
      </c>
      <c r="E24" s="103" t="s">
        <v>352</v>
      </c>
      <c r="F24" s="104">
        <v>515000</v>
      </c>
      <c r="G24" s="104">
        <v>61500</v>
      </c>
      <c r="H24" s="104">
        <v>36472</v>
      </c>
      <c r="I24" s="104">
        <f>F24+G24</f>
        <v>576500</v>
      </c>
      <c r="J24" s="104">
        <f>(F24*1.515)+G24+H24</f>
        <v>878197</v>
      </c>
      <c r="K24" s="105">
        <f>J24/30</f>
        <v>29273.233333333334</v>
      </c>
      <c r="L24" s="105">
        <f>J24/240</f>
        <v>3659.1541666666667</v>
      </c>
      <c r="M24" s="105">
        <f t="shared" si="0"/>
        <v>60.98590277777778</v>
      </c>
      <c r="N24" s="105">
        <f t="shared" si="0"/>
        <v>1.016431712962963</v>
      </c>
    </row>
    <row r="25" spans="2:14" s="87" customFormat="1" ht="13.5" customHeight="1">
      <c r="B25" s="100">
        <v>3</v>
      </c>
      <c r="C25" s="101" t="s">
        <v>350</v>
      </c>
      <c r="D25" s="102" t="s">
        <v>282</v>
      </c>
      <c r="E25" s="103" t="s">
        <v>352</v>
      </c>
      <c r="F25" s="104">
        <v>515000</v>
      </c>
      <c r="G25" s="104">
        <v>61500</v>
      </c>
      <c r="H25" s="104">
        <v>36472</v>
      </c>
      <c r="I25" s="104">
        <f>F25+G25</f>
        <v>576500</v>
      </c>
      <c r="J25" s="104">
        <f>(F25*1.515)+G25+H25</f>
        <v>878197</v>
      </c>
      <c r="K25" s="105">
        <f>J25/30</f>
        <v>29273.233333333334</v>
      </c>
      <c r="L25" s="105">
        <f>J25/240</f>
        <v>3659.1541666666667</v>
      </c>
      <c r="M25" s="105">
        <f t="shared" si="0"/>
        <v>60.98590277777778</v>
      </c>
      <c r="N25" s="105">
        <f t="shared" si="0"/>
        <v>1.016431712962963</v>
      </c>
    </row>
    <row r="26" spans="2:14" s="87" customFormat="1" ht="13.5" customHeight="1">
      <c r="B26" s="100">
        <v>4</v>
      </c>
      <c r="C26" s="101" t="s">
        <v>351</v>
      </c>
      <c r="D26" s="102" t="s">
        <v>282</v>
      </c>
      <c r="E26" s="103" t="s">
        <v>352</v>
      </c>
      <c r="F26" s="104">
        <v>515000</v>
      </c>
      <c r="G26" s="104">
        <v>61500</v>
      </c>
      <c r="H26" s="104">
        <v>36472</v>
      </c>
      <c r="I26" s="104">
        <f>F26+G26</f>
        <v>576500</v>
      </c>
      <c r="J26" s="104">
        <f>(F26*1.515)+G26+H26</f>
        <v>878197</v>
      </c>
      <c r="K26" s="105">
        <f>J26/30</f>
        <v>29273.233333333334</v>
      </c>
      <c r="L26" s="105">
        <f>J26/240</f>
        <v>3659.1541666666667</v>
      </c>
      <c r="M26" s="105">
        <f t="shared" si="0"/>
        <v>60.98590277777778</v>
      </c>
      <c r="N26" s="88">
        <f t="shared" si="0"/>
        <v>1.016431712962963</v>
      </c>
    </row>
    <row r="27" spans="4:12" s="87" customFormat="1" ht="8.25" customHeight="1" thickBot="1">
      <c r="D27" s="89"/>
      <c r="L27" s="90"/>
    </row>
    <row r="28" spans="2:14" s="87" customFormat="1" ht="15.75" thickBot="1">
      <c r="B28" s="221" t="s">
        <v>283</v>
      </c>
      <c r="C28" s="222"/>
      <c r="D28" s="222"/>
      <c r="E28" s="223"/>
      <c r="F28" s="91">
        <f>SUM(F23:F27)</f>
        <v>2060000</v>
      </c>
      <c r="G28" s="92">
        <f>SUM(G23:G27)</f>
        <v>246000</v>
      </c>
      <c r="H28" s="92">
        <f aca="true" t="shared" si="1" ref="H28:N28">SUM(H23:H26)</f>
        <v>145888</v>
      </c>
      <c r="I28" s="92">
        <f t="shared" si="1"/>
        <v>2306000</v>
      </c>
      <c r="J28" s="92">
        <f t="shared" si="1"/>
        <v>3512788</v>
      </c>
      <c r="K28" s="93">
        <f t="shared" si="1"/>
        <v>117092.93333333333</v>
      </c>
      <c r="L28" s="93">
        <f t="shared" si="1"/>
        <v>14636.616666666667</v>
      </c>
      <c r="M28" s="93">
        <f t="shared" si="1"/>
        <v>243.94361111111112</v>
      </c>
      <c r="N28" s="93">
        <f t="shared" si="1"/>
        <v>4.065726851851852</v>
      </c>
    </row>
  </sheetData>
  <sheetProtection/>
  <mergeCells count="1">
    <mergeCell ref="B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I7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  <col min="2" max="2" width="7.140625" style="0" bestFit="1" customWidth="1"/>
    <col min="3" max="3" width="15.8515625" style="0" bestFit="1" customWidth="1"/>
    <col min="4" max="4" width="10.57421875" style="0" bestFit="1" customWidth="1"/>
    <col min="5" max="5" width="10.140625" style="0" customWidth="1"/>
    <col min="6" max="8" width="11.140625" style="0" customWidth="1"/>
    <col min="9" max="9" width="13.7109375" style="0" customWidth="1"/>
  </cols>
  <sheetData>
    <row r="2" spans="2:5" ht="15">
      <c r="B2" s="227" t="s">
        <v>316</v>
      </c>
      <c r="C2" s="228"/>
      <c r="D2" s="228"/>
      <c r="E2" s="229"/>
    </row>
    <row r="3" spans="6:8" ht="15">
      <c r="F3" s="149">
        <f>Costos!F9</f>
        <v>4.433976833976834</v>
      </c>
      <c r="G3" s="150">
        <f>Costos!F18</f>
        <v>27.12713125</v>
      </c>
      <c r="H3" s="151">
        <f>Costos!N26</f>
        <v>1.016431712962963</v>
      </c>
    </row>
    <row r="4" spans="2:9" ht="15">
      <c r="B4" s="177" t="s">
        <v>285</v>
      </c>
      <c r="C4" s="178" t="s">
        <v>315</v>
      </c>
      <c r="D4" s="177" t="s">
        <v>310</v>
      </c>
      <c r="E4" s="178" t="s">
        <v>336</v>
      </c>
      <c r="F4" s="179" t="s">
        <v>282</v>
      </c>
      <c r="G4" s="177" t="s">
        <v>312</v>
      </c>
      <c r="H4" s="177" t="s">
        <v>313</v>
      </c>
      <c r="I4" s="177" t="s">
        <v>314</v>
      </c>
    </row>
    <row r="5" spans="2:9" ht="15">
      <c r="B5" s="111" t="s">
        <v>299</v>
      </c>
      <c r="C5" s="112" t="s">
        <v>311</v>
      </c>
      <c r="D5" s="158">
        <f>SUMIF('Tabla Muestreo'!$L$5:$L$127,B5,'Tabla Muestreo'!$D$5:$D$127)</f>
        <v>21</v>
      </c>
      <c r="E5" s="152">
        <f>SUMIF('Tabla Muestreo'!$L$5:$L$127,B5,'Tabla Muestreo'!$O$5:$O$127)</f>
        <v>11992</v>
      </c>
      <c r="F5" s="155">
        <f aca="true" t="shared" si="0" ref="F5:F10">E5*$F$3</f>
        <v>53172.25019305019</v>
      </c>
      <c r="G5" s="146">
        <f aca="true" t="shared" si="1" ref="G5:G10">(D5*15)*$G$3</f>
        <v>8545.04634375</v>
      </c>
      <c r="H5" s="146">
        <f aca="true" t="shared" si="2" ref="H5:H10">(E5*1.5)*$H$3</f>
        <v>18283.573652777777</v>
      </c>
      <c r="I5" s="160">
        <f aca="true" t="shared" si="3" ref="I5:I10">SUM(F5:H5)</f>
        <v>80000.87018957797</v>
      </c>
    </row>
    <row r="6" spans="2:9" ht="15">
      <c r="B6" s="113" t="s">
        <v>300</v>
      </c>
      <c r="C6" s="114" t="s">
        <v>305</v>
      </c>
      <c r="D6" s="158">
        <f>SUMIF('Tabla Muestreo'!$L$5:$L$127,B6,'Tabla Muestreo'!$D$5:$D$127)</f>
        <v>14</v>
      </c>
      <c r="E6" s="152">
        <f>SUMIF('Tabla Muestreo'!$L$5:$L$127,B6,'Tabla Muestreo'!$O$5:$O$127)</f>
        <v>4792</v>
      </c>
      <c r="F6" s="156">
        <f t="shared" si="0"/>
        <v>21247.616988416987</v>
      </c>
      <c r="G6" s="147">
        <f t="shared" si="1"/>
        <v>5696.6975625000005</v>
      </c>
      <c r="H6" s="147">
        <f t="shared" si="2"/>
        <v>7306.1111527777775</v>
      </c>
      <c r="I6" s="161">
        <f t="shared" si="3"/>
        <v>34250.42570369477</v>
      </c>
    </row>
    <row r="7" spans="2:9" ht="15">
      <c r="B7" s="113" t="s">
        <v>301</v>
      </c>
      <c r="C7" s="114" t="s">
        <v>306</v>
      </c>
      <c r="D7" s="158">
        <f>SUMIF('Tabla Muestreo'!$L$5:$L$127,B7,'Tabla Muestreo'!$D$5:$D$127)</f>
        <v>7</v>
      </c>
      <c r="E7" s="152">
        <f>SUMIF('Tabla Muestreo'!$L$5:$L$127,B7,'Tabla Muestreo'!$O$5:$O$127)</f>
        <v>1064</v>
      </c>
      <c r="F7" s="156">
        <f t="shared" si="0"/>
        <v>4717.751351351351</v>
      </c>
      <c r="G7" s="147">
        <f t="shared" si="1"/>
        <v>2848.3487812500002</v>
      </c>
      <c r="H7" s="147">
        <f t="shared" si="2"/>
        <v>1622.225013888889</v>
      </c>
      <c r="I7" s="161">
        <f t="shared" si="3"/>
        <v>9188.32514649024</v>
      </c>
    </row>
    <row r="8" spans="2:9" ht="15">
      <c r="B8" s="113" t="s">
        <v>302</v>
      </c>
      <c r="C8" s="114" t="s">
        <v>307</v>
      </c>
      <c r="D8" s="158">
        <f>SUMIF('Tabla Muestreo'!$L$5:$L$127,B8,'Tabla Muestreo'!$D$5:$D$127)</f>
        <v>4</v>
      </c>
      <c r="E8" s="152">
        <f>SUMIF('Tabla Muestreo'!$L$5:$L$127,B8,'Tabla Muestreo'!$O$5:$O$127)</f>
        <v>1728</v>
      </c>
      <c r="F8" s="156">
        <f t="shared" si="0"/>
        <v>7661.911969111969</v>
      </c>
      <c r="G8" s="147">
        <f t="shared" si="1"/>
        <v>1627.6278750000001</v>
      </c>
      <c r="H8" s="147">
        <f t="shared" si="2"/>
        <v>2634.591</v>
      </c>
      <c r="I8" s="161">
        <f t="shared" si="3"/>
        <v>11924.130844111969</v>
      </c>
    </row>
    <row r="9" spans="2:9" ht="15">
      <c r="B9" s="113" t="s">
        <v>303</v>
      </c>
      <c r="C9" s="114" t="s">
        <v>308</v>
      </c>
      <c r="D9" s="158">
        <f>SUMIF('Tabla Muestreo'!$L$5:$L$127,B9,'Tabla Muestreo'!$D$5:$D$127)</f>
        <v>3</v>
      </c>
      <c r="E9" s="152">
        <f>SUMIF('Tabla Muestreo'!$L$5:$L$127,B9,'Tabla Muestreo'!$O$5:$O$127)</f>
        <v>216</v>
      </c>
      <c r="F9" s="156">
        <f t="shared" si="0"/>
        <v>957.7389961389961</v>
      </c>
      <c r="G9" s="147">
        <f t="shared" si="1"/>
        <v>1220.72090625</v>
      </c>
      <c r="H9" s="147">
        <f t="shared" si="2"/>
        <v>329.323875</v>
      </c>
      <c r="I9" s="161">
        <f t="shared" si="3"/>
        <v>2507.783777388996</v>
      </c>
    </row>
    <row r="10" spans="2:9" ht="15.75" thickBot="1">
      <c r="B10" s="113" t="s">
        <v>304</v>
      </c>
      <c r="C10" s="114" t="s">
        <v>309</v>
      </c>
      <c r="D10" s="159">
        <f>SUMIF('Tabla Muestreo'!$L$5:$L$127,B10,'Tabla Muestreo'!$D$5:$D$127)</f>
        <v>3</v>
      </c>
      <c r="E10" s="153">
        <f>SUMIF('Tabla Muestreo'!$L$5:$L$127,B10,'Tabla Muestreo'!$O$5:$O$127)</f>
        <v>738</v>
      </c>
      <c r="F10" s="157">
        <f t="shared" si="0"/>
        <v>3272.274903474903</v>
      </c>
      <c r="G10" s="148">
        <f t="shared" si="1"/>
        <v>1220.72090625</v>
      </c>
      <c r="H10" s="148">
        <f t="shared" si="2"/>
        <v>1125.18990625</v>
      </c>
      <c r="I10" s="210">
        <f t="shared" si="3"/>
        <v>5618.185715974903</v>
      </c>
    </row>
    <row r="11" spans="4:9" ht="15.75" thickBot="1">
      <c r="D11" s="145">
        <f aca="true" t="shared" si="4" ref="D11:I11">SUM(D5:D10)</f>
        <v>52</v>
      </c>
      <c r="E11" s="154">
        <f t="shared" si="4"/>
        <v>20530</v>
      </c>
      <c r="F11" s="187">
        <f t="shared" si="4"/>
        <v>91029.54440154441</v>
      </c>
      <c r="G11" s="162">
        <f t="shared" si="4"/>
        <v>21159.162375</v>
      </c>
      <c r="H11" s="209">
        <f t="shared" si="4"/>
        <v>31301.01460069444</v>
      </c>
      <c r="I11" s="211">
        <f t="shared" si="4"/>
        <v>143489.72137723883</v>
      </c>
    </row>
    <row r="12" spans="4:9" ht="15">
      <c r="D12" s="169"/>
      <c r="E12" s="169"/>
      <c r="F12" s="170"/>
      <c r="G12" s="170"/>
      <c r="H12" s="170"/>
      <c r="I12" s="171"/>
    </row>
    <row r="13" spans="2:9" ht="16.5" customHeight="1">
      <c r="B13" s="175" t="s">
        <v>332</v>
      </c>
      <c r="C13" s="174"/>
      <c r="D13" s="169"/>
      <c r="E13" s="169"/>
      <c r="F13" s="170"/>
      <c r="G13" s="170"/>
      <c r="H13" s="170"/>
      <c r="I13" s="171"/>
    </row>
    <row r="14" spans="2:9" ht="42" customHeight="1">
      <c r="B14" s="236" t="s">
        <v>339</v>
      </c>
      <c r="C14" s="237"/>
      <c r="D14" s="237"/>
      <c r="E14" s="237"/>
      <c r="F14" s="237"/>
      <c r="G14" s="237"/>
      <c r="H14" s="237"/>
      <c r="I14" s="238"/>
    </row>
    <row r="15" spans="2:9" ht="43.5" customHeight="1">
      <c r="B15" s="239" t="s">
        <v>333</v>
      </c>
      <c r="C15" s="240"/>
      <c r="D15" s="240"/>
      <c r="E15" s="240"/>
      <c r="F15" s="240"/>
      <c r="G15" s="240"/>
      <c r="H15" s="240"/>
      <c r="I15" s="241"/>
    </row>
    <row r="16" spans="2:9" ht="43.5" customHeight="1">
      <c r="B16" s="242" t="s">
        <v>334</v>
      </c>
      <c r="C16" s="243"/>
      <c r="D16" s="243"/>
      <c r="E16" s="243"/>
      <c r="F16" s="243"/>
      <c r="G16" s="243"/>
      <c r="H16" s="243"/>
      <c r="I16" s="244"/>
    </row>
    <row r="17" spans="2:9" ht="6" customHeight="1">
      <c r="B17" s="176"/>
      <c r="C17" s="176"/>
      <c r="D17" s="176"/>
      <c r="E17" s="176"/>
      <c r="F17" s="176"/>
      <c r="G17" s="176"/>
      <c r="H17" s="176"/>
      <c r="I17" s="176"/>
    </row>
    <row r="18" spans="2:9" ht="43.5" customHeight="1">
      <c r="B18" s="224" t="s">
        <v>335</v>
      </c>
      <c r="C18" s="225"/>
      <c r="D18" s="225"/>
      <c r="E18" s="225"/>
      <c r="F18" s="225"/>
      <c r="G18" s="225"/>
      <c r="H18" s="225"/>
      <c r="I18" s="226"/>
    </row>
    <row r="20" spans="2:7" ht="15">
      <c r="B20" s="230" t="s">
        <v>319</v>
      </c>
      <c r="C20" s="231"/>
      <c r="D20" s="231"/>
      <c r="E20" s="231"/>
      <c r="F20" s="231"/>
      <c r="G20" s="232"/>
    </row>
    <row r="21" spans="2:7" ht="15">
      <c r="B21" s="167" t="s">
        <v>321</v>
      </c>
      <c r="C21" s="168" t="s">
        <v>315</v>
      </c>
      <c r="D21" s="168" t="s">
        <v>340</v>
      </c>
      <c r="E21" s="167" t="s">
        <v>320</v>
      </c>
      <c r="F21" s="167" t="s">
        <v>317</v>
      </c>
      <c r="G21" s="167" t="s">
        <v>318</v>
      </c>
    </row>
    <row r="22" spans="2:7" ht="15">
      <c r="B22" s="163" t="s">
        <v>322</v>
      </c>
      <c r="C22" s="164" t="s">
        <v>311</v>
      </c>
      <c r="D22" s="146">
        <f>$I$5</f>
        <v>80000.87018957797</v>
      </c>
      <c r="E22" s="146">
        <f>D22</f>
        <v>80000.87018957797</v>
      </c>
      <c r="F22" s="189">
        <f aca="true" t="shared" si="5" ref="F22:F27">D22/$D$28</f>
        <v>0.5575372885368789</v>
      </c>
      <c r="G22" s="191">
        <f>F22</f>
        <v>0.5575372885368789</v>
      </c>
    </row>
    <row r="23" spans="2:7" ht="15">
      <c r="B23" s="165" t="s">
        <v>323</v>
      </c>
      <c r="C23" s="166" t="s">
        <v>305</v>
      </c>
      <c r="D23" s="188">
        <f>$I$6</f>
        <v>34250.42570369477</v>
      </c>
      <c r="E23" s="188">
        <f>E22+D23</f>
        <v>114251.29589327273</v>
      </c>
      <c r="F23" s="197">
        <f t="shared" si="5"/>
        <v>0.23869602209101345</v>
      </c>
      <c r="G23" s="192">
        <f>G22+F23</f>
        <v>0.7962333106278924</v>
      </c>
    </row>
    <row r="24" spans="2:7" ht="15">
      <c r="B24" s="165" t="s">
        <v>324</v>
      </c>
      <c r="C24" s="166" t="s">
        <v>307</v>
      </c>
      <c r="D24" s="188">
        <f>$I$8</f>
        <v>11924.130844111969</v>
      </c>
      <c r="E24" s="188">
        <f>E23+D24</f>
        <v>126175.4267373847</v>
      </c>
      <c r="F24" s="197">
        <f t="shared" si="5"/>
        <v>0.08310094081765666</v>
      </c>
      <c r="G24" s="192">
        <f>G23+F24</f>
        <v>0.879334251445549</v>
      </c>
    </row>
    <row r="25" spans="2:7" ht="15">
      <c r="B25" s="165" t="s">
        <v>325</v>
      </c>
      <c r="C25" s="166" t="s">
        <v>306</v>
      </c>
      <c r="D25" s="188">
        <f>$I$7</f>
        <v>9188.32514649024</v>
      </c>
      <c r="E25" s="188">
        <f>E24+D25</f>
        <v>135363.75188387494</v>
      </c>
      <c r="F25" s="197">
        <f t="shared" si="5"/>
        <v>0.06403472707521575</v>
      </c>
      <c r="G25" s="192">
        <f>G24+F25</f>
        <v>0.9433689785207647</v>
      </c>
    </row>
    <row r="26" spans="2:7" ht="15">
      <c r="B26" s="165" t="s">
        <v>326</v>
      </c>
      <c r="C26" s="166" t="s">
        <v>309</v>
      </c>
      <c r="D26" s="188">
        <f>$I$10</f>
        <v>5618.185715974903</v>
      </c>
      <c r="E26" s="188">
        <f>E25+D26</f>
        <v>140981.93759984983</v>
      </c>
      <c r="F26" s="197">
        <f t="shared" si="5"/>
        <v>0.039153924490553035</v>
      </c>
      <c r="G26" s="192">
        <f>G25+F26</f>
        <v>0.9825229030113177</v>
      </c>
    </row>
    <row r="27" spans="2:7" ht="15">
      <c r="B27" s="165" t="s">
        <v>327</v>
      </c>
      <c r="C27" s="166" t="s">
        <v>308</v>
      </c>
      <c r="D27" s="198">
        <f>$I$9</f>
        <v>2507.783777388996</v>
      </c>
      <c r="E27" s="200">
        <f>E26+D27</f>
        <v>143489.72137723883</v>
      </c>
      <c r="F27" s="199">
        <f t="shared" si="5"/>
        <v>0.01747709698868225</v>
      </c>
      <c r="G27" s="201">
        <f>G26+F27</f>
        <v>1</v>
      </c>
    </row>
    <row r="28" spans="4:6" ht="15">
      <c r="D28" s="203">
        <f>SUM(D22:D27)</f>
        <v>143489.72137723883</v>
      </c>
      <c r="F28" s="202">
        <f>SUM(F22:F27)</f>
        <v>1</v>
      </c>
    </row>
    <row r="48" spans="2:9" ht="15">
      <c r="B48" s="175" t="s">
        <v>331</v>
      </c>
      <c r="C48" s="174"/>
      <c r="D48" s="208"/>
      <c r="E48" s="208"/>
      <c r="F48" s="208"/>
      <c r="G48" s="208"/>
      <c r="H48" s="208"/>
      <c r="I48" s="208"/>
    </row>
    <row r="51" spans="2:7" ht="15">
      <c r="B51" s="233" t="s">
        <v>328</v>
      </c>
      <c r="C51" s="234"/>
      <c r="D51" s="234"/>
      <c r="E51" s="234"/>
      <c r="F51" s="234"/>
      <c r="G51" s="235"/>
    </row>
    <row r="52" spans="2:7" ht="15">
      <c r="B52" s="167" t="s">
        <v>321</v>
      </c>
      <c r="C52" s="168" t="s">
        <v>315</v>
      </c>
      <c r="D52" s="168" t="s">
        <v>342</v>
      </c>
      <c r="E52" s="167" t="s">
        <v>329</v>
      </c>
      <c r="F52" s="167" t="s">
        <v>317</v>
      </c>
      <c r="G52" s="167" t="s">
        <v>318</v>
      </c>
    </row>
    <row r="53" spans="2:7" ht="15">
      <c r="B53" s="163" t="s">
        <v>322</v>
      </c>
      <c r="C53" s="164" t="s">
        <v>311</v>
      </c>
      <c r="D53" s="194">
        <f>$D$5</f>
        <v>21</v>
      </c>
      <c r="E53" s="194">
        <f>D53</f>
        <v>21</v>
      </c>
      <c r="F53" s="189">
        <f aca="true" t="shared" si="6" ref="F53:F58">D53/$D$59</f>
        <v>0.40384615384615385</v>
      </c>
      <c r="G53" s="191">
        <f>F53</f>
        <v>0.40384615384615385</v>
      </c>
    </row>
    <row r="54" spans="2:7" ht="15">
      <c r="B54" s="165" t="s">
        <v>323</v>
      </c>
      <c r="C54" s="166" t="s">
        <v>305</v>
      </c>
      <c r="D54" s="195">
        <f>$D$6</f>
        <v>14</v>
      </c>
      <c r="E54" s="195">
        <f>E53+D54</f>
        <v>35</v>
      </c>
      <c r="F54" s="197">
        <f t="shared" si="6"/>
        <v>0.2692307692307692</v>
      </c>
      <c r="G54" s="192">
        <f>G53+F54</f>
        <v>0.6730769230769231</v>
      </c>
    </row>
    <row r="55" spans="2:7" ht="15">
      <c r="B55" s="165" t="s">
        <v>324</v>
      </c>
      <c r="C55" s="166" t="s">
        <v>306</v>
      </c>
      <c r="D55" s="195">
        <f>$D$7</f>
        <v>7</v>
      </c>
      <c r="E55" s="195">
        <f>E54+D55</f>
        <v>42</v>
      </c>
      <c r="F55" s="197">
        <f t="shared" si="6"/>
        <v>0.1346153846153846</v>
      </c>
      <c r="G55" s="192">
        <f>G54+F55</f>
        <v>0.8076923076923077</v>
      </c>
    </row>
    <row r="56" spans="2:7" ht="15">
      <c r="B56" s="165" t="s">
        <v>325</v>
      </c>
      <c r="C56" s="166" t="s">
        <v>307</v>
      </c>
      <c r="D56" s="195">
        <f>$D$8</f>
        <v>4</v>
      </c>
      <c r="E56" s="195">
        <f>E55+D56</f>
        <v>46</v>
      </c>
      <c r="F56" s="197">
        <f t="shared" si="6"/>
        <v>0.07692307692307693</v>
      </c>
      <c r="G56" s="192">
        <f>G55+F56</f>
        <v>0.8846153846153846</v>
      </c>
    </row>
    <row r="57" spans="2:7" ht="15">
      <c r="B57" s="165" t="s">
        <v>326</v>
      </c>
      <c r="C57" s="166" t="s">
        <v>308</v>
      </c>
      <c r="D57" s="195">
        <f>$D$9</f>
        <v>3</v>
      </c>
      <c r="E57" s="195">
        <f>E56+D57</f>
        <v>49</v>
      </c>
      <c r="F57" s="197">
        <f t="shared" si="6"/>
        <v>0.057692307692307696</v>
      </c>
      <c r="G57" s="192">
        <f>G56+F57</f>
        <v>0.9423076923076923</v>
      </c>
    </row>
    <row r="58" spans="2:7" ht="15">
      <c r="B58" s="165" t="s">
        <v>327</v>
      </c>
      <c r="C58" s="166" t="s">
        <v>309</v>
      </c>
      <c r="D58" s="204">
        <f>$D$10</f>
        <v>3</v>
      </c>
      <c r="E58" s="206">
        <f>E57+D58</f>
        <v>52</v>
      </c>
      <c r="F58" s="199">
        <f t="shared" si="6"/>
        <v>0.057692307692307696</v>
      </c>
      <c r="G58" s="201">
        <f>G57+F58</f>
        <v>1</v>
      </c>
    </row>
    <row r="59" spans="4:6" ht="15">
      <c r="D59" s="205">
        <f>SUM(D53:D58)</f>
        <v>52</v>
      </c>
      <c r="F59" s="207">
        <f>SUM(F53:F58)</f>
        <v>1</v>
      </c>
    </row>
    <row r="60" spans="4:6" ht="9" customHeight="1">
      <c r="D60" s="193"/>
      <c r="F60" s="190"/>
    </row>
    <row r="75" ht="15.75" customHeight="1"/>
    <row r="78" spans="2:9" ht="15">
      <c r="B78" s="175" t="s">
        <v>331</v>
      </c>
      <c r="C78" s="174"/>
      <c r="D78" s="208"/>
      <c r="E78" s="208"/>
      <c r="F78" s="208"/>
      <c r="G78" s="208"/>
      <c r="H78" s="208"/>
      <c r="I78" s="208"/>
    </row>
  </sheetData>
  <sheetProtection/>
  <mergeCells count="7">
    <mergeCell ref="B18:I18"/>
    <mergeCell ref="B2:E2"/>
    <mergeCell ref="B20:G20"/>
    <mergeCell ref="B51:G51"/>
    <mergeCell ref="B14:I14"/>
    <mergeCell ref="B15:I15"/>
    <mergeCell ref="B16:I1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YMARTINEZ</dc:creator>
  <cp:keywords/>
  <dc:description/>
  <cp:lastModifiedBy>Yornandy</cp:lastModifiedBy>
  <cp:lastPrinted>2010-03-22T18:27:57Z</cp:lastPrinted>
  <dcterms:created xsi:type="dcterms:W3CDTF">2010-02-10T18:21:48Z</dcterms:created>
  <dcterms:modified xsi:type="dcterms:W3CDTF">2017-01-13T23:13:39Z</dcterms:modified>
  <cp:category/>
  <cp:version/>
  <cp:contentType/>
  <cp:contentStatus/>
</cp:coreProperties>
</file>